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r\Dropbox\SYRIL\Rekneskap 2026\Budsjett 2026 Syril\"/>
    </mc:Choice>
  </mc:AlternateContent>
  <xr:revisionPtr revIDLastSave="0" documentId="13_ncr:1_{EDBC613A-C6C7-4DC7-B8F5-B33B4A9DECB2}" xr6:coauthVersionLast="47" xr6:coauthVersionMax="47" xr10:uidLastSave="{00000000-0000-0000-0000-000000000000}"/>
  <bookViews>
    <workbookView xWindow="-108" yWindow="-108" windowWidth="23256" windowHeight="12456" tabRatio="778" xr2:uid="{529A9CA8-2A52-4E9E-8E9B-2CAA85A714F5}"/>
  </bookViews>
  <sheets>
    <sheet name="Alle avdelinger" sheetId="1" r:id="rId1"/>
    <sheet name="1 Fotball" sheetId="3" r:id="rId2"/>
    <sheet name="2 Handball" sheetId="4" r:id="rId3"/>
    <sheet name="3 Ski" sheetId="5" r:id="rId4"/>
    <sheet name="5 Friidrett" sheetId="6" r:id="rId5"/>
    <sheet name="6 Trim" sheetId="7" r:id="rId6"/>
    <sheet name="7 Styret" sheetId="2" r:id="rId7"/>
    <sheet name="08 Skihytta" sheetId="12" r:id="rId8"/>
    <sheet name="9 Kjeringi Open" sheetId="8" r:id="rId9"/>
    <sheet name="10 Barneidrett" sheetId="9" r:id="rId10"/>
    <sheet name="12 Volleyball" sheetId="10" r:id="rId11"/>
    <sheet name="16 Innebandy" sheetId="11" r:id="rId12"/>
    <sheet name="18 Telemark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C23" i="8"/>
  <c r="D23" i="8" s="1"/>
  <c r="B23" i="8"/>
  <c r="B5" i="8"/>
  <c r="C28" i="4"/>
  <c r="C4" i="1" s="1"/>
  <c r="B28" i="4"/>
  <c r="B4" i="1" s="1"/>
  <c r="C28" i="1"/>
  <c r="C13" i="1"/>
  <c r="B13" i="1"/>
  <c r="B3" i="1"/>
  <c r="D16" i="11"/>
  <c r="C9" i="1"/>
  <c r="B9" i="1"/>
  <c r="D18" i="12"/>
  <c r="E19" i="8"/>
  <c r="F13" i="8"/>
  <c r="C18" i="12"/>
  <c r="B18" i="12"/>
  <c r="C10" i="7"/>
  <c r="B10" i="7"/>
  <c r="C16" i="11"/>
  <c r="B16" i="11"/>
  <c r="F9" i="7"/>
  <c r="E9" i="7"/>
  <c r="F5" i="7"/>
  <c r="F10" i="7" s="1"/>
  <c r="E5" i="7"/>
  <c r="E10" i="7" s="1"/>
  <c r="E18" i="3"/>
  <c r="C3" i="1" s="1"/>
  <c r="B15" i="3"/>
  <c r="B8" i="3"/>
  <c r="C12" i="1"/>
  <c r="B12" i="1"/>
  <c r="C17" i="10"/>
  <c r="B17" i="10"/>
  <c r="D17" i="10" s="1"/>
  <c r="C12" i="6"/>
  <c r="C6" i="1" s="1"/>
  <c r="B12" i="6"/>
  <c r="B6" i="1" s="1"/>
  <c r="C5" i="1"/>
  <c r="B5" i="1"/>
  <c r="C15" i="5"/>
  <c r="D15" i="5" s="1"/>
  <c r="B15" i="5"/>
  <c r="B16" i="1" l="1"/>
  <c r="C16" i="1"/>
  <c r="D12" i="6"/>
  <c r="D28" i="4"/>
  <c r="D9" i="1"/>
  <c r="D10" i="1"/>
  <c r="D11" i="1"/>
  <c r="D12" i="1"/>
  <c r="D13" i="1"/>
  <c r="D3" i="1"/>
  <c r="D4" i="1"/>
  <c r="D5" i="1"/>
  <c r="D6" i="1"/>
  <c r="D7" i="1"/>
  <c r="C18" i="14"/>
  <c r="C14" i="1" s="1"/>
  <c r="B18" i="14"/>
  <c r="B14" i="1" s="1"/>
  <c r="D14" i="1" s="1"/>
  <c r="E17" i="2"/>
  <c r="C29" i="2"/>
  <c r="D18" i="14" l="1"/>
  <c r="E26" i="2"/>
  <c r="F26" i="2"/>
  <c r="E25" i="2"/>
  <c r="F25" i="2"/>
  <c r="E16" i="2"/>
  <c r="E21" i="2"/>
  <c r="B29" i="2"/>
  <c r="B8" i="1" l="1"/>
  <c r="D29" i="2"/>
  <c r="C8" i="1"/>
  <c r="D8" i="1" l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tc={2AEF1837-74C1-4651-8A05-68C2A65249A5}</author>
    <author>tc={6FC2F44B-635C-4527-8D29-D2B5E760426C}</author>
    <author>tc={42913F90-E099-4B99-B410-C6C5F68C74AB}</author>
    <author>tc={94BF2D03-E21C-4D58-A5C9-0B1E1846EF93}</author>
    <author>tc={785D5CA4-74B5-4AF4-AFDE-A09993B5E9DE}</author>
    <author>tc={AD727684-F600-48FB-9CB1-4D321607E60A}</author>
    <author>tc={9CBBCB0A-1526-4DE7-8144-4432ADB714CC}</author>
    <author>tc={9D08D814-FA6D-4784-B10F-2910D25765F6}</author>
    <author>tc={64A06DC7-235F-4221-AC07-06EE2FF23176}</author>
  </authors>
  <commentList>
    <comment ref="F7" authorId="0" shapeId="0" xr:uid="{2AEF1837-74C1-4651-8A05-68C2A65249A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Feilføring</t>
      </text>
    </comment>
    <comment ref="F9" authorId="1" shapeId="0" xr:uid="{6FC2F44B-635C-4527-8D29-D2B5E760426C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Inkl. innskot frå fotball og handball. </t>
      </text>
    </comment>
    <comment ref="C13" authorId="2" shapeId="0" xr:uid="{42913F90-E099-4B99-B410-C6C5F68C74AB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Syril stadion + Kleppa</t>
      </text>
    </comment>
    <comment ref="E13" authorId="3" shapeId="0" xr:uid="{94BF2D03-E21C-4D58-A5C9-0B1E1846EF9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Fotball ’25: 64.000</t>
      </text>
    </comment>
    <comment ref="C14" authorId="4" shapeId="0" xr:uid="{785D5CA4-74B5-4AF4-AFDE-A09993B5E9D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Auka tilskot til halleige</t>
      </text>
    </comment>
    <comment ref="C20" authorId="5" shapeId="0" xr:uid="{AD727684-F600-48FB-9CB1-4D321607E60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Bompasseringer, ferje Syril-bussen</t>
      </text>
    </comment>
    <comment ref="C21" authorId="6" shapeId="0" xr:uid="{9CBBCB0A-1526-4DE7-8144-4432ADB714C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Tilskot nye draktsett fotball og handball</t>
      </text>
    </comment>
    <comment ref="E21" authorId="7" shapeId="0" xr:uid="{9D08D814-FA6D-4784-B10F-2910D25765F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Fane, klede til HS</t>
      </text>
    </comment>
    <comment ref="C28" authorId="8" shapeId="0" xr:uid="{64A06DC7-235F-4221-AC07-06EE2FF2317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Lån kunstgras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tc={F22B4112-A95A-42B8-9B10-92F136884644}</author>
    <author>tc={DF7273BE-1697-49F6-A52F-BCC2DD1CCF11}</author>
  </authors>
  <commentList>
    <comment ref="C12" authorId="0" shapeId="0" xr:uid="{F22B4112-A95A-42B8-9B10-92F13688464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Målaren på skihytta dekkar også lysløypene og skitrekket. Derfor har vi brukt å føre straumen på Kleppa på styret. Foreslår å gjere dette i ’26.</t>
      </text>
    </comment>
    <comment ref="C16" authorId="1" shapeId="0" xr:uid="{DF7273BE-1697-49F6-A52F-BCC2DD1CCF1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Ført dobbelt (også på avd 7 styret). Tek ut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tc={12988757-9EAE-4CFB-BE9C-51B45175F29D}</author>
  </authors>
  <commentList>
    <comment ref="C13" authorId="0" shapeId="0" xr:uid="{12988757-9EAE-4CFB-BE9C-51B45175F29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Sjekk føring av helikoptar i ’25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tc={FD6EBD9A-1F56-4656-BC37-2A5A298AC8EF}</author>
  </authors>
  <commentList>
    <comment ref="C8" authorId="0" shapeId="0" xr:uid="{FD6EBD9A-1F56-4656-BC37-2A5A298AC8EF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Foreslår ein post på utstyr, slik at budsjettet balanserer. </t>
      </text>
    </comment>
  </commentList>
</comments>
</file>

<file path=xl/sharedStrings.xml><?xml version="1.0" encoding="utf-8"?>
<sst xmlns="http://schemas.openxmlformats.org/spreadsheetml/2006/main" count="314" uniqueCount="166">
  <si>
    <t>Gruppe</t>
  </si>
  <si>
    <t>01 Fotball</t>
  </si>
  <si>
    <t>02 Handball</t>
  </si>
  <si>
    <t xml:space="preserve">03 Ski </t>
  </si>
  <si>
    <t>05 Friidrett</t>
  </si>
  <si>
    <t>06 Trim</t>
  </si>
  <si>
    <t>07 Styret</t>
  </si>
  <si>
    <t>08 Skihytta</t>
  </si>
  <si>
    <t>09 Kjeringi Open</t>
  </si>
  <si>
    <t>10 Barneidrett</t>
  </si>
  <si>
    <t>12 Volleyball</t>
  </si>
  <si>
    <t>Investeringar:</t>
  </si>
  <si>
    <t>Budsjettert 
resultat</t>
  </si>
  <si>
    <t>Drift:</t>
  </si>
  <si>
    <t>Totalt investeringar</t>
  </si>
  <si>
    <t>Rehabilitering Skihytta</t>
  </si>
  <si>
    <t>Totalt drift</t>
  </si>
  <si>
    <t>Traktor med utstyr - vinterdrift kunstgras</t>
  </si>
  <si>
    <t>Medlemskontingent</t>
  </si>
  <si>
    <t>Reklame/sponsorar</t>
  </si>
  <si>
    <t>Diverse tilskot</t>
  </si>
  <si>
    <t>Avskrivinger</t>
  </si>
  <si>
    <t>Drift skitrekk</t>
  </si>
  <si>
    <t>Rekneskap</t>
  </si>
  <si>
    <t>Andre driftskostnadar</t>
  </si>
  <si>
    <t>Samankopling lysanlegg nedfarter Kleppa</t>
  </si>
  <si>
    <t>Nytt klubbhus</t>
  </si>
  <si>
    <t>Post</t>
  </si>
  <si>
    <t>Inntekter</t>
  </si>
  <si>
    <t>Kostnadar</t>
  </si>
  <si>
    <t>Resultat</t>
  </si>
  <si>
    <t>Kommentarar</t>
  </si>
  <si>
    <t>Rekneskap '24</t>
  </si>
  <si>
    <t>Rekneskap '25</t>
  </si>
  <si>
    <t>Grasrotandel</t>
  </si>
  <si>
    <t>MVA-kompensasjon drift</t>
  </si>
  <si>
    <t>Inntekt anlegg</t>
  </si>
  <si>
    <t>Utleige buss</t>
  </si>
  <si>
    <t>Leige lokale</t>
  </si>
  <si>
    <t>Straum anlegg</t>
  </si>
  <si>
    <t>Nytt kunstgras og lysanlegg</t>
  </si>
  <si>
    <t>Pumptrack</t>
  </si>
  <si>
    <t>Klatrevegg rehabilitering</t>
  </si>
  <si>
    <t>18 Telemark</t>
  </si>
  <si>
    <t>16 Innebandy</t>
  </si>
  <si>
    <t>Etterlys frå Susanne Svardal / Gro Selås</t>
  </si>
  <si>
    <t xml:space="preserve">Leige anlegg og lokale </t>
  </si>
  <si>
    <t>Drift lokale (6320, 6399)</t>
  </si>
  <si>
    <t>Kontorutgifter, internett</t>
  </si>
  <si>
    <t>Gebyr (7770,7771,7772)</t>
  </si>
  <si>
    <t>Finanskostnadar</t>
  </si>
  <si>
    <t>Renteinntekter</t>
  </si>
  <si>
    <t>Drift buss (7000,7020,7021)</t>
  </si>
  <si>
    <t>Forsikring (7040,7500)</t>
  </si>
  <si>
    <t>Utstyrkostnadar (6500,6550)</t>
  </si>
  <si>
    <t>Drift tråkkemaskiner</t>
  </si>
  <si>
    <t>Reiseutgifter</t>
  </si>
  <si>
    <t>Forbund kontingent</t>
  </si>
  <si>
    <t>Budsjetterte inntekter '26</t>
  </si>
  <si>
    <t>Budsjetterte 
kostnadar '26</t>
  </si>
  <si>
    <t>Syril rekrutt</t>
  </si>
  <si>
    <t>Trykking av plakater</t>
  </si>
  <si>
    <t>Profileringsreiser til nasjonale telemarkrenn</t>
  </si>
  <si>
    <t>Heiskort og overnatting NM funksjonærer</t>
  </si>
  <si>
    <t>Heiskort prosjektleder og årskort kjøring Huksdalen</t>
  </si>
  <si>
    <t>Foto og dokumentasjon </t>
  </si>
  <si>
    <t>Røde Kors beredskap </t>
  </si>
  <si>
    <t>Sponsing av guiding og skredkurs</t>
  </si>
  <si>
    <t>Transport (bompenger, bensin)</t>
  </si>
  <si>
    <t>Annonse</t>
  </si>
  <si>
    <t>Premier</t>
  </si>
  <si>
    <t>Servering (gratis mat og drikke)</t>
  </si>
  <si>
    <t>Overnatting TD og sportssjef</t>
  </si>
  <si>
    <t>Sponsorer</t>
  </si>
  <si>
    <t>Tilskudd Sparebankstiftelsen</t>
  </si>
  <si>
    <t xml:space="preserve">Lønn </t>
  </si>
  <si>
    <t>Kiosksal</t>
  </si>
  <si>
    <t>Inntekt idrettsanlegg - heiskort</t>
  </si>
  <si>
    <t>Tilskot</t>
  </si>
  <si>
    <t>Treningsavgift (løypeavgift)</t>
  </si>
  <si>
    <t>Startkontingent (skikarusell og Klepparennet)</t>
  </si>
  <si>
    <t>Innkjøp kiosk</t>
  </si>
  <si>
    <t>Innleigd arbeid</t>
  </si>
  <si>
    <t>Leige lokale (sirkeltrening)</t>
  </si>
  <si>
    <t>Utstyrkostnad</t>
  </si>
  <si>
    <t>Krinskontingent</t>
  </si>
  <si>
    <t>Gebyr</t>
  </si>
  <si>
    <t>Sum</t>
  </si>
  <si>
    <t>Leige lokale (Saften)</t>
  </si>
  <si>
    <t>Utgift turnering</t>
  </si>
  <si>
    <t>Startkontingent</t>
  </si>
  <si>
    <t>Treningsavgift</t>
  </si>
  <si>
    <t>Utstyrkostnadar</t>
  </si>
  <si>
    <t>utgifter</t>
  </si>
  <si>
    <t>budsjett 2026</t>
  </si>
  <si>
    <t>Kioskinntekter</t>
  </si>
  <si>
    <t>Billettinntekter</t>
  </si>
  <si>
    <t>Innkjøp diverse</t>
  </si>
  <si>
    <t>Andre inntekter</t>
  </si>
  <si>
    <t>Tine fotballskole</t>
  </si>
  <si>
    <t>Sponsorinntekter</t>
  </si>
  <si>
    <t>Lønn</t>
  </si>
  <si>
    <t>Syrilkalender</t>
  </si>
  <si>
    <t>Straum</t>
  </si>
  <si>
    <t>Tine fotballskule</t>
  </si>
  <si>
    <t>Diverse utstyr</t>
  </si>
  <si>
    <t>Dugnader/Bambusa+Handelens Miljøfond</t>
  </si>
  <si>
    <t>Turneringar</t>
  </si>
  <si>
    <t>Treningsavgifter</t>
  </si>
  <si>
    <t>Dommarutgiftar</t>
  </si>
  <si>
    <t>Kontingent og avgifter krins</t>
  </si>
  <si>
    <t>Forsikring og lisensar</t>
  </si>
  <si>
    <t>Fotball</t>
  </si>
  <si>
    <t>Kontingent og treningsavgift</t>
  </si>
  <si>
    <t>Spo0nsor mm</t>
  </si>
  <si>
    <t>Kjøp kiosk og lotteri</t>
  </si>
  <si>
    <t>Gåver og premier m.m</t>
  </si>
  <si>
    <t>Drift: Trim</t>
  </si>
  <si>
    <t>Sponsoravtale</t>
  </si>
  <si>
    <t>Treningsavgift m.m.</t>
  </si>
  <si>
    <t>Innleigd arbeid/løn</t>
  </si>
  <si>
    <t>Diverse kostnader</t>
  </si>
  <si>
    <t>Reisekostnader</t>
  </si>
  <si>
    <t>Gebyr/turneringer m.m.</t>
  </si>
  <si>
    <t>Reklame</t>
  </si>
  <si>
    <t>Ban m.m.</t>
  </si>
  <si>
    <t>Leige inntekt</t>
  </si>
  <si>
    <t>Drift og vedlikehold hytte</t>
  </si>
  <si>
    <t>Drift og vedlikehold skitrekk</t>
  </si>
  <si>
    <t>Diverse tilskot/sponsor</t>
  </si>
  <si>
    <t>Startkontigent</t>
  </si>
  <si>
    <t>Kjøp kiosk/lotteri</t>
  </si>
  <si>
    <t>Renovasjon, vann og avløp</t>
  </si>
  <si>
    <t>Utgifter turnering</t>
  </si>
  <si>
    <t>Kontorutgifter</t>
  </si>
  <si>
    <t>Rekvisita</t>
  </si>
  <si>
    <t>Gaver mm</t>
  </si>
  <si>
    <t>Forsikring</t>
  </si>
  <si>
    <t>Gebyrer m.m</t>
  </si>
  <si>
    <t>Jf investeringsvedtak frå 03.12.25. 
Kr 1.400.000 eigenkapital</t>
  </si>
  <si>
    <t>Innleigd arbeid / løn</t>
  </si>
  <si>
    <t>SUM</t>
  </si>
  <si>
    <t>Diverse kostnadar drift</t>
  </si>
  <si>
    <t>Sponsor</t>
  </si>
  <si>
    <t>Kiosksal/dugnad/lotteri</t>
  </si>
  <si>
    <t>Kiosksal / billatter</t>
  </si>
  <si>
    <t xml:space="preserve">Treningavgift </t>
  </si>
  <si>
    <t>Inntekt sponsor julekalender</t>
  </si>
  <si>
    <t>Økonomiservice Vekstra</t>
  </si>
  <si>
    <t>Solberg el-service</t>
  </si>
  <si>
    <t>Skadesenteret Sogn AS</t>
  </si>
  <si>
    <t>Nordbohus</t>
  </si>
  <si>
    <t>Holen Installasjon AS</t>
  </si>
  <si>
    <t>Osland Havbruk</t>
  </si>
  <si>
    <t>Sogn Røyr AS</t>
  </si>
  <si>
    <t>Lindbak Sogn og Fjordane AS</t>
  </si>
  <si>
    <t>Joars trafikkskule</t>
  </si>
  <si>
    <t>Syril kalender</t>
  </si>
  <si>
    <t>Husleige</t>
  </si>
  <si>
    <t>Krings/avgift</t>
  </si>
  <si>
    <t>Div utstyr</t>
  </si>
  <si>
    <t>Dommar</t>
  </si>
  <si>
    <t>Sponsing cup</t>
  </si>
  <si>
    <t>Gebyr vipps og buypass</t>
  </si>
  <si>
    <t xml:space="preserve">Gaver </t>
  </si>
  <si>
    <t>Tilskot draktsett, ballar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</si>
</sst>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43" fontId="2" fillId="0" borderId="0" xfId="1" applyFont="1" applyAlignment="1">
      <alignment wrapText="1"/>
    </xf>
    <xf numFmtId="43" fontId="0" fillId="0" borderId="0" xfId="1" applyFont="1" applyAlignment="1">
      <alignment wrapText="1"/>
    </xf>
    <xf numFmtId="43" fontId="2" fillId="0" borderId="0" xfId="1" applyFont="1" applyFill="1"/>
    <xf numFmtId="43" fontId="2" fillId="0" borderId="0" xfId="1" applyFont="1" applyFill="1" applyAlignment="1">
      <alignment wrapText="1"/>
    </xf>
    <xf numFmtId="43" fontId="0" fillId="0" borderId="0" xfId="1" applyFont="1" applyFill="1"/>
    <xf numFmtId="0" fontId="3" fillId="0" borderId="0" xfId="0" applyFont="1"/>
    <xf numFmtId="43" fontId="3" fillId="0" borderId="0" xfId="1" applyFont="1" applyAlignment="1">
      <alignment wrapText="1"/>
    </xf>
    <xf numFmtId="43" fontId="3" fillId="0" borderId="0" xfId="1" applyFont="1" applyFill="1"/>
    <xf numFmtId="43" fontId="3" fillId="0" borderId="0" xfId="1" applyFont="1" applyFill="1" applyAlignment="1">
      <alignment wrapText="1"/>
    </xf>
    <xf numFmtId="43" fontId="4" fillId="0" borderId="0" xfId="1" applyFont="1" applyFill="1"/>
    <xf numFmtId="9" fontId="0" fillId="0" borderId="0" xfId="1" applyNumberFormat="1" applyFont="1" applyAlignment="1">
      <alignment wrapText="1"/>
    </xf>
    <xf numFmtId="0" fontId="3" fillId="0" borderId="0" xfId="0" applyFont="1" applyAlignment="1">
      <alignment horizontal="left"/>
    </xf>
    <xf numFmtId="43" fontId="0" fillId="0" borderId="0" xfId="1" applyFont="1"/>
    <xf numFmtId="43" fontId="0" fillId="0" borderId="0" xfId="1" applyFont="1" applyFill="1" applyAlignment="1">
      <alignment wrapText="1"/>
    </xf>
    <xf numFmtId="0" fontId="6" fillId="2" borderId="1" xfId="0" applyFont="1" applyFill="1" applyBorder="1" applyAlignment="1">
      <alignment vertical="center"/>
    </xf>
    <xf numFmtId="44" fontId="0" fillId="0" borderId="0" xfId="2" applyFont="1"/>
    <xf numFmtId="44" fontId="6" fillId="2" borderId="2" xfId="2" applyFont="1" applyFill="1" applyBorder="1" applyAlignment="1">
      <alignment vertical="center"/>
    </xf>
    <xf numFmtId="44" fontId="6" fillId="2" borderId="1" xfId="2" applyFont="1" applyFill="1" applyBorder="1" applyAlignment="1">
      <alignment vertical="center"/>
    </xf>
    <xf numFmtId="43" fontId="2" fillId="0" borderId="0" xfId="1" applyFont="1"/>
    <xf numFmtId="44" fontId="3" fillId="0" borderId="0" xfId="2" applyFont="1" applyAlignment="1">
      <alignment wrapText="1"/>
    </xf>
    <xf numFmtId="44" fontId="3" fillId="0" borderId="0" xfId="2" applyFont="1" applyFill="1"/>
    <xf numFmtId="44" fontId="3" fillId="0" borderId="0" xfId="2" applyFont="1" applyFill="1" applyAlignment="1">
      <alignment wrapText="1"/>
    </xf>
    <xf numFmtId="44" fontId="0" fillId="0" borderId="0" xfId="2" applyFont="1" applyFill="1"/>
    <xf numFmtId="44" fontId="0" fillId="0" borderId="0" xfId="2" applyFont="1" applyFill="1" applyAlignment="1">
      <alignment wrapText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3" fontId="0" fillId="0" borderId="5" xfId="0" applyNumberFormat="1" applyBorder="1"/>
    <xf numFmtId="3" fontId="0" fillId="0" borderId="0" xfId="0" applyNumberFormat="1"/>
    <xf numFmtId="3" fontId="0" fillId="0" borderId="5" xfId="1" applyNumberFormat="1" applyFont="1" applyBorder="1" applyProtection="1">
      <protection hidden="1"/>
    </xf>
    <xf numFmtId="0" fontId="8" fillId="3" borderId="5" xfId="0" applyFont="1" applyFill="1" applyBorder="1" applyAlignment="1" applyProtection="1">
      <alignment horizontal="right"/>
      <protection hidden="1"/>
    </xf>
    <xf numFmtId="3" fontId="8" fillId="3" borderId="5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/>
    <xf numFmtId="0" fontId="2" fillId="4" borderId="6" xfId="0" applyFont="1" applyFill="1" applyBorder="1" applyAlignment="1" applyProtection="1">
      <alignment horizontal="right" vertical="center" wrapText="1"/>
      <protection hidden="1"/>
    </xf>
    <xf numFmtId="3" fontId="8" fillId="4" borderId="7" xfId="0" applyNumberFormat="1" applyFont="1" applyFill="1" applyBorder="1" applyAlignment="1" applyProtection="1">
      <alignment wrapText="1"/>
      <protection hidden="1"/>
    </xf>
    <xf numFmtId="0" fontId="9" fillId="0" borderId="0" xfId="0" applyFont="1"/>
    <xf numFmtId="43" fontId="9" fillId="0" borderId="0" xfId="1" applyFont="1" applyAlignment="1">
      <alignment wrapText="1"/>
    </xf>
    <xf numFmtId="43" fontId="9" fillId="0" borderId="0" xfId="1" applyFont="1" applyFill="1"/>
    <xf numFmtId="43" fontId="10" fillId="0" borderId="0" xfId="1" applyFont="1"/>
    <xf numFmtId="43" fontId="9" fillId="0" borderId="0" xfId="1" applyFont="1" applyFill="1" applyAlignment="1">
      <alignment wrapText="1"/>
    </xf>
    <xf numFmtId="0" fontId="10" fillId="0" borderId="0" xfId="0" applyFont="1"/>
    <xf numFmtId="43" fontId="9" fillId="0" borderId="0" xfId="1" applyFont="1"/>
    <xf numFmtId="0" fontId="11" fillId="0" borderId="0" xfId="0" applyFont="1"/>
    <xf numFmtId="43" fontId="11" fillId="0" borderId="0" xfId="1" applyFont="1" applyAlignment="1">
      <alignment wrapText="1"/>
    </xf>
    <xf numFmtId="43" fontId="11" fillId="0" borderId="0" xfId="1" applyFont="1" applyFill="1"/>
    <xf numFmtId="0" fontId="12" fillId="0" borderId="0" xfId="0" applyFont="1"/>
    <xf numFmtId="43" fontId="11" fillId="0" borderId="0" xfId="1" applyFont="1" applyFill="1" applyAlignment="1">
      <alignment wrapText="1"/>
    </xf>
    <xf numFmtId="0" fontId="6" fillId="2" borderId="3" xfId="0" applyFont="1" applyFill="1" applyBorder="1" applyAlignment="1">
      <alignment vertical="center"/>
    </xf>
    <xf numFmtId="44" fontId="6" fillId="2" borderId="3" xfId="2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44" fontId="2" fillId="0" borderId="9" xfId="2" applyFont="1" applyBorder="1"/>
    <xf numFmtId="0" fontId="2" fillId="0" borderId="9" xfId="0" applyFont="1" applyBorder="1"/>
    <xf numFmtId="0" fontId="7" fillId="2" borderId="10" xfId="0" applyFont="1" applyFill="1" applyBorder="1" applyAlignment="1">
      <alignment vertical="center"/>
    </xf>
    <xf numFmtId="44" fontId="7" fillId="2" borderId="10" xfId="2" applyFont="1" applyFill="1" applyBorder="1" applyAlignment="1">
      <alignment vertical="center"/>
    </xf>
    <xf numFmtId="44" fontId="7" fillId="2" borderId="11" xfId="2" applyFont="1" applyFill="1" applyBorder="1" applyAlignment="1">
      <alignment vertical="center"/>
    </xf>
    <xf numFmtId="43" fontId="9" fillId="0" borderId="0" xfId="0" applyNumberFormat="1" applyFont="1"/>
    <xf numFmtId="43" fontId="2" fillId="0" borderId="0" xfId="0" applyNumberFormat="1" applyFont="1"/>
    <xf numFmtId="0" fontId="2" fillId="4" borderId="4" xfId="0" applyFont="1" applyFill="1" applyBorder="1" applyAlignment="1" applyProtection="1">
      <alignment horizontal="center"/>
      <protection hidden="1"/>
    </xf>
    <xf numFmtId="3" fontId="0" fillId="0" borderId="5" xfId="1" applyNumberFormat="1" applyFont="1" applyFill="1" applyBorder="1" applyProtection="1">
      <protection hidden="1"/>
    </xf>
    <xf numFmtId="0" fontId="3" fillId="0" borderId="0" xfId="0" applyFont="1" applyFill="1"/>
    <xf numFmtId="0" fontId="13" fillId="0" borderId="0" xfId="0" applyFont="1"/>
    <xf numFmtId="3" fontId="13" fillId="0" borderId="0" xfId="0" applyNumberFormat="1" applyFont="1"/>
    <xf numFmtId="0" fontId="13" fillId="0" borderId="12" xfId="0" applyFont="1" applyBorder="1"/>
    <xf numFmtId="0" fontId="13" fillId="0" borderId="0" xfId="0" applyFont="1" applyBorder="1"/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mung, Sindre Børsheim" id="{A9476C85-5647-4239-911B-FA5B4BAE4080}" userId="S::Sindre.Ramung@digdir.no::ac8d754a-d246-4c4c-b5c0-c9b2603f1023" providerId="AD"/>
</personList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6-02-21T07:32:56.78" personId="{A9476C85-5647-4239-911B-FA5B4BAE4080}" id="{2AEF1837-74C1-4651-8A05-68C2A65249A5}">
    <text>Feilføring</text>
  </threadedComment>
  <threadedComment ref="F9" dT="2026-02-21T07:43:17.50" personId="{A9476C85-5647-4239-911B-FA5B4BAE4080}" id="{6FC2F44B-635C-4527-8D29-D2B5E760426C}">
    <text xml:space="preserve">Inkl. innskot frå fotball og handball. </text>
  </threadedComment>
  <threadedComment ref="C13" dT="2026-02-23T05:56:05.84" personId="{A9476C85-5647-4239-911B-FA5B4BAE4080}" id="{42913F90-E099-4B99-B410-C6C5F68C74AB}">
    <text>Syril stadion + Kleppa</text>
  </threadedComment>
  <threadedComment ref="E13" dT="2026-02-21T07:53:01.86" personId="{A9476C85-5647-4239-911B-FA5B4BAE4080}" id="{94BF2D03-E21C-4D58-A5C9-0B1E1846EF93}">
    <text>Fotball ’25: 64.000</text>
  </threadedComment>
  <threadedComment ref="C14" dT="2026-02-23T05:58:20.30" personId="{A9476C85-5647-4239-911B-FA5B4BAE4080}" id="{785D5CA4-74B5-4AF4-AFDE-A09993B5E9DE}">
    <text>Auka tilskot til halleige</text>
  </threadedComment>
  <threadedComment ref="C20" dT="2026-02-24T05:54:47.58" personId="{A9476C85-5647-4239-911B-FA5B4BAE4080}" id="{AD727684-F600-48FB-9CB1-4D321607E60A}">
    <text>Bompasseringer, ferje Syril-bussen</text>
  </threadedComment>
  <threadedComment ref="C21" dT="2026-02-23T05:56:29.30" personId="{A9476C85-5647-4239-911B-FA5B4BAE4080}" id="{9CBBCB0A-1526-4DE7-8144-4432ADB714CC}">
    <text>Tilskot nye draktsett fotball og handball</text>
  </threadedComment>
  <threadedComment ref="E21" dT="2026-02-24T05:33:13.60" personId="{A9476C85-5647-4239-911B-FA5B4BAE4080}" id="{9D08D814-FA6D-4784-B10F-2910D25765F6}">
    <text>Fane, klede til HS</text>
  </threadedComment>
  <threadedComment ref="C28" dT="2026-02-24T06:02:36.76" personId="{A9476C85-5647-4239-911B-FA5B4BAE4080}" id="{64A06DC7-235F-4221-AC07-06EE2FF23176}">
    <text>Lån kunstgras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2" dT="2026-02-26T05:40:02.04" personId="{A9476C85-5647-4239-911B-FA5B4BAE4080}" id="{F22B4112-A95A-42B8-9B10-92F136884644}">
    <text>Målaren på skihytta dekkar også lysløypene og skitrekket. Derfor har vi brukt å føre straumen på Kleppa på styret. Foreslår å gjere dette i ’26.</text>
  </threadedComment>
  <threadedComment ref="C16" dT="2026-02-26T05:40:48.74" personId="{A9476C85-5647-4239-911B-FA5B4BAE4080}" id="{DF7273BE-1697-49F6-A52F-BCC2DD1CCF11}">
    <text>Ført dobbelt (også på avd 7 styret). Tek ut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13" dT="2026-03-12T10:12:10.73" personId="{A9476C85-5647-4239-911B-FA5B4BAE4080}" id="{12988757-9EAE-4CFB-BE9C-51B45175F29D}">
    <text>Sjekk føring av helikoptar i ’25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8" dT="2026-02-26T05:45:01.93" personId="{A9476C85-5647-4239-911B-FA5B4BAE4080}" id="{FD6EBD9A-1F56-4656-BC37-2A5A298AC8EF}">
    <text xml:space="preserve">Foreslår ein post på utstyr, slik at budsjettet balanserer.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5348-917C-41A7-B52F-6704F82B9926}">
  <sheetPr>
    <pageSetUpPr fitToPage="1"/>
  </sheetPr>
  <dimension ref="A1:E28"/>
  <sheetViews>
    <sheetView tabSelected="1" zoomScale="120" zoomScaleNormal="120" workbookViewId="0">
      <selection activeCell="B10" sqref="B10"/>
    </sheetView>
  </sheetViews>
  <sheetFormatPr baseColWidth="10" defaultRowHeight="14.4" x14ac:dyDescent="0.3"/>
  <cols>
    <col min="1" max="1" width="36.5546875" bestFit="1" customWidth="1"/>
    <col min="2" max="2" width="16.44140625" style="3" bestFit="1" customWidth="1"/>
    <col min="3" max="3" width="14.6640625" style="3" bestFit="1" customWidth="1"/>
    <col min="4" max="4" width="15" style="6" customWidth="1"/>
    <col min="5" max="5" width="42.5546875" bestFit="1" customWidth="1"/>
  </cols>
  <sheetData>
    <row r="1" spans="1:5" s="1" customFormat="1" x14ac:dyDescent="0.3">
      <c r="A1" s="1" t="s">
        <v>13</v>
      </c>
      <c r="B1" s="2"/>
      <c r="C1" s="2"/>
      <c r="D1" s="4"/>
    </row>
    <row r="2" spans="1:5" s="1" customFormat="1" ht="28.8" x14ac:dyDescent="0.3">
      <c r="A2" s="1" t="s">
        <v>0</v>
      </c>
      <c r="B2" s="2" t="s">
        <v>58</v>
      </c>
      <c r="C2" s="2" t="s">
        <v>59</v>
      </c>
      <c r="D2" s="5" t="s">
        <v>12</v>
      </c>
      <c r="E2" s="1" t="s">
        <v>31</v>
      </c>
    </row>
    <row r="3" spans="1:5" s="7" customFormat="1" x14ac:dyDescent="0.3">
      <c r="A3" s="7" t="s">
        <v>1</v>
      </c>
      <c r="B3" s="10">
        <f>'1 Fotball'!B15</f>
        <v>916000</v>
      </c>
      <c r="C3" s="10">
        <f>'1 Fotball'!E18</f>
        <v>916000</v>
      </c>
      <c r="D3" s="9">
        <f t="shared" ref="D3:D14" si="0">B3-C3</f>
        <v>0</v>
      </c>
      <c r="E3" s="65"/>
    </row>
    <row r="4" spans="1:5" s="7" customFormat="1" x14ac:dyDescent="0.3">
      <c r="A4" s="7" t="s">
        <v>2</v>
      </c>
      <c r="B4" s="10">
        <f>'2 Handball'!B28</f>
        <v>282500</v>
      </c>
      <c r="C4" s="10">
        <f>'2 Handball'!C28</f>
        <v>282500</v>
      </c>
      <c r="D4" s="9">
        <f t="shared" si="0"/>
        <v>0</v>
      </c>
    </row>
    <row r="5" spans="1:5" s="7" customFormat="1" x14ac:dyDescent="0.3">
      <c r="A5" s="7" t="s">
        <v>3</v>
      </c>
      <c r="B5" s="10">
        <f>'3 Ski'!B15</f>
        <v>29000</v>
      </c>
      <c r="C5" s="10">
        <f>'3 Ski'!C15</f>
        <v>19000</v>
      </c>
      <c r="D5" s="9">
        <f t="shared" si="0"/>
        <v>10000</v>
      </c>
    </row>
    <row r="6" spans="1:5" x14ac:dyDescent="0.3">
      <c r="A6" t="s">
        <v>4</v>
      </c>
      <c r="B6" s="10">
        <f>'5 Friidrett'!B12</f>
        <v>18000</v>
      </c>
      <c r="C6" s="10">
        <f>'5 Friidrett'!C12</f>
        <v>18000</v>
      </c>
      <c r="D6" s="9">
        <f t="shared" si="0"/>
        <v>0</v>
      </c>
    </row>
    <row r="7" spans="1:5" s="7" customFormat="1" x14ac:dyDescent="0.3">
      <c r="A7" s="7" t="s">
        <v>5</v>
      </c>
      <c r="B7" s="10">
        <v>22000</v>
      </c>
      <c r="C7" s="10">
        <v>22000</v>
      </c>
      <c r="D7" s="9">
        <f t="shared" si="0"/>
        <v>0</v>
      </c>
    </row>
    <row r="8" spans="1:5" s="7" customFormat="1" x14ac:dyDescent="0.3">
      <c r="A8" s="7" t="s">
        <v>6</v>
      </c>
      <c r="B8" s="8">
        <f>'7 Styret'!B29</f>
        <v>1269000</v>
      </c>
      <c r="C8" s="8">
        <f>'7 Styret'!C29</f>
        <v>1250000</v>
      </c>
      <c r="D8" s="9">
        <f t="shared" si="0"/>
        <v>19000</v>
      </c>
    </row>
    <row r="9" spans="1:5" s="7" customFormat="1" x14ac:dyDescent="0.3">
      <c r="A9" s="7" t="s">
        <v>7</v>
      </c>
      <c r="B9" s="10">
        <f>'08 Skihytta'!B18</f>
        <v>25000</v>
      </c>
      <c r="C9" s="10">
        <f>'08 Skihytta'!C18</f>
        <v>25000</v>
      </c>
      <c r="D9" s="9">
        <f t="shared" si="0"/>
        <v>0</v>
      </c>
    </row>
    <row r="10" spans="1:5" s="7" customFormat="1" x14ac:dyDescent="0.3">
      <c r="A10" s="7" t="s">
        <v>8</v>
      </c>
      <c r="B10" s="10">
        <f>'9 Kjeringi Open'!B23</f>
        <v>528000</v>
      </c>
      <c r="C10" s="10">
        <f>'9 Kjeringi Open'!C23</f>
        <v>429000</v>
      </c>
      <c r="D10" s="9">
        <f t="shared" si="0"/>
        <v>99000</v>
      </c>
      <c r="E10" s="65"/>
    </row>
    <row r="11" spans="1:5" s="7" customFormat="1" x14ac:dyDescent="0.3">
      <c r="A11" s="7" t="s">
        <v>9</v>
      </c>
      <c r="B11" s="10">
        <v>0</v>
      </c>
      <c r="C11" s="10">
        <v>0</v>
      </c>
      <c r="D11" s="9">
        <f t="shared" si="0"/>
        <v>0</v>
      </c>
    </row>
    <row r="12" spans="1:5" s="7" customFormat="1" x14ac:dyDescent="0.3">
      <c r="A12" s="7" t="s">
        <v>10</v>
      </c>
      <c r="B12" s="10">
        <f>'12 Volleyball'!B17</f>
        <v>40000</v>
      </c>
      <c r="C12" s="10">
        <f>'12 Volleyball'!C17</f>
        <v>29600</v>
      </c>
      <c r="D12" s="9">
        <f t="shared" si="0"/>
        <v>10400</v>
      </c>
    </row>
    <row r="13" spans="1:5" s="7" customFormat="1" x14ac:dyDescent="0.3">
      <c r="A13" s="7" t="s">
        <v>44</v>
      </c>
      <c r="B13" s="10">
        <f>'16 Innebandy'!B16</f>
        <v>3000</v>
      </c>
      <c r="C13" s="10">
        <f>'16 Innebandy'!C16</f>
        <v>3000</v>
      </c>
      <c r="D13" s="9">
        <f t="shared" si="0"/>
        <v>0</v>
      </c>
    </row>
    <row r="14" spans="1:5" s="7" customFormat="1" x14ac:dyDescent="0.3">
      <c r="A14" s="7" t="s">
        <v>43</v>
      </c>
      <c r="B14" s="8">
        <f>'18 Telemark'!B18</f>
        <v>158625</v>
      </c>
      <c r="C14" s="10">
        <f>'18 Telemark'!C18</f>
        <v>158625</v>
      </c>
      <c r="D14" s="9">
        <f t="shared" si="0"/>
        <v>0</v>
      </c>
    </row>
    <row r="15" spans="1:5" s="7" customFormat="1" x14ac:dyDescent="0.3">
      <c r="B15" s="8"/>
      <c r="C15" s="10"/>
      <c r="D15" s="9"/>
    </row>
    <row r="16" spans="1:5" s="1" customFormat="1" x14ac:dyDescent="0.3">
      <c r="A16" s="1" t="s">
        <v>16</v>
      </c>
      <c r="B16" s="2">
        <f>SUM(B3:B14)</f>
        <v>3291125</v>
      </c>
      <c r="C16" s="2">
        <f>SUM(C3:C14)</f>
        <v>3152725</v>
      </c>
      <c r="D16" s="4">
        <f>B16-C16</f>
        <v>138400</v>
      </c>
      <c r="E16" s="62"/>
    </row>
    <row r="17" spans="1:5" s="1" customFormat="1" x14ac:dyDescent="0.3">
      <c r="B17" s="2"/>
      <c r="C17" s="2"/>
      <c r="D17" s="4"/>
    </row>
    <row r="19" spans="1:5" s="1" customFormat="1" x14ac:dyDescent="0.3">
      <c r="A19" s="1" t="s">
        <v>11</v>
      </c>
      <c r="B19" s="2"/>
      <c r="C19" s="2"/>
      <c r="D19" s="4"/>
    </row>
    <row r="20" spans="1:5" x14ac:dyDescent="0.3">
      <c r="A20" t="s">
        <v>17</v>
      </c>
      <c r="C20" s="15">
        <v>0</v>
      </c>
    </row>
    <row r="21" spans="1:5" s="7" customFormat="1" x14ac:dyDescent="0.3">
      <c r="A21" s="7" t="s">
        <v>15</v>
      </c>
      <c r="B21" s="8"/>
      <c r="C21" s="10">
        <v>100000</v>
      </c>
      <c r="D21" s="11"/>
    </row>
    <row r="22" spans="1:5" x14ac:dyDescent="0.3">
      <c r="A22" t="s">
        <v>26</v>
      </c>
      <c r="C22" s="15">
        <v>0</v>
      </c>
      <c r="D22" s="12"/>
    </row>
    <row r="23" spans="1:5" ht="28.8" x14ac:dyDescent="0.3">
      <c r="A23" t="s">
        <v>40</v>
      </c>
      <c r="C23" s="15">
        <v>5900000</v>
      </c>
      <c r="E23" s="12" t="s">
        <v>139</v>
      </c>
    </row>
    <row r="24" spans="1:5" x14ac:dyDescent="0.3">
      <c r="A24" t="s">
        <v>25</v>
      </c>
      <c r="C24" s="15">
        <v>0</v>
      </c>
      <c r="D24" s="4"/>
    </row>
    <row r="25" spans="1:5" x14ac:dyDescent="0.3">
      <c r="A25" t="s">
        <v>60</v>
      </c>
      <c r="C25" s="15">
        <v>40000</v>
      </c>
      <c r="D25" s="4"/>
    </row>
    <row r="26" spans="1:5" x14ac:dyDescent="0.3">
      <c r="A26" t="s">
        <v>41</v>
      </c>
      <c r="C26" s="15">
        <v>100000</v>
      </c>
      <c r="D26" s="4"/>
    </row>
    <row r="27" spans="1:5" x14ac:dyDescent="0.3">
      <c r="A27" t="s">
        <v>42</v>
      </c>
      <c r="C27" s="15">
        <v>0</v>
      </c>
      <c r="D27" s="4"/>
    </row>
    <row r="28" spans="1:5" s="1" customFormat="1" x14ac:dyDescent="0.3">
      <c r="A28" s="1" t="s">
        <v>14</v>
      </c>
      <c r="B28" s="2"/>
      <c r="C28" s="2">
        <f>SUM(C20:C27)</f>
        <v>6140000</v>
      </c>
      <c r="D28" s="4"/>
    </row>
  </sheetData>
  <phoneticPr fontId="5" type="noConversion"/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605C-F971-4A33-9BCB-2095C309B440}">
  <dimension ref="A1:F17"/>
  <sheetViews>
    <sheetView workbookViewId="0">
      <selection activeCell="D11" sqref="D11"/>
    </sheetView>
  </sheetViews>
  <sheetFormatPr baseColWidth="10" defaultRowHeight="14.4" x14ac:dyDescent="0.3"/>
  <cols>
    <col min="1" max="1" width="34" customWidth="1"/>
  </cols>
  <sheetData>
    <row r="1" spans="1:6" ht="15.6" x14ac:dyDescent="0.3">
      <c r="A1" s="48" t="s">
        <v>13</v>
      </c>
      <c r="B1" s="49"/>
      <c r="C1" s="49"/>
      <c r="D1" s="50"/>
      <c r="E1" s="51"/>
      <c r="F1" s="51"/>
    </row>
    <row r="2" spans="1:6" ht="35.4" customHeight="1" x14ac:dyDescent="0.3">
      <c r="A2" s="48" t="s">
        <v>27</v>
      </c>
      <c r="B2" s="49" t="s">
        <v>28</v>
      </c>
      <c r="C2" s="49" t="s">
        <v>29</v>
      </c>
      <c r="D2" s="52" t="s">
        <v>30</v>
      </c>
      <c r="E2" s="52" t="s">
        <v>33</v>
      </c>
      <c r="F2" s="52" t="s">
        <v>32</v>
      </c>
    </row>
    <row r="3" spans="1:6" ht="18" x14ac:dyDescent="0.35">
      <c r="A3" s="46" t="s">
        <v>76</v>
      </c>
      <c r="B3" s="51"/>
      <c r="C3" s="51"/>
      <c r="D3" s="51"/>
      <c r="E3" s="51"/>
      <c r="F3" s="51"/>
    </row>
    <row r="4" spans="1:6" ht="18" x14ac:dyDescent="0.35">
      <c r="A4" s="46" t="s">
        <v>20</v>
      </c>
    </row>
    <row r="5" spans="1:6" ht="18" x14ac:dyDescent="0.35">
      <c r="A5" s="46" t="s">
        <v>119</v>
      </c>
    </row>
    <row r="6" spans="1:6" ht="18" x14ac:dyDescent="0.35">
      <c r="A6" s="46" t="s">
        <v>118</v>
      </c>
    </row>
    <row r="7" spans="1:6" ht="18" x14ac:dyDescent="0.35">
      <c r="A7" s="46" t="s">
        <v>38</v>
      </c>
    </row>
    <row r="8" spans="1:6" ht="18" x14ac:dyDescent="0.35">
      <c r="A8" s="46" t="s">
        <v>92</v>
      </c>
    </row>
    <row r="9" spans="1:6" ht="18" x14ac:dyDescent="0.35">
      <c r="A9" s="46" t="s">
        <v>85</v>
      </c>
    </row>
    <row r="10" spans="1:6" ht="18" x14ac:dyDescent="0.35">
      <c r="A10" s="46" t="s">
        <v>121</v>
      </c>
    </row>
    <row r="11" spans="1:6" ht="18" x14ac:dyDescent="0.35">
      <c r="A11" s="46" t="s">
        <v>123</v>
      </c>
    </row>
    <row r="12" spans="1:6" ht="18" x14ac:dyDescent="0.35">
      <c r="A12" s="46" t="s">
        <v>120</v>
      </c>
    </row>
    <row r="13" spans="1:6" ht="18" x14ac:dyDescent="0.35">
      <c r="A13" s="46" t="s">
        <v>122</v>
      </c>
    </row>
    <row r="14" spans="1:6" ht="18" x14ac:dyDescent="0.35">
      <c r="A14" s="46" t="s">
        <v>124</v>
      </c>
    </row>
    <row r="15" spans="1:6" ht="18" x14ac:dyDescent="0.35">
      <c r="A15" s="46" t="s">
        <v>125</v>
      </c>
    </row>
    <row r="17" spans="1:6" ht="18" x14ac:dyDescent="0.35">
      <c r="A17" s="46" t="s">
        <v>87</v>
      </c>
      <c r="E17">
        <v>0</v>
      </c>
      <c r="F1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6583-9CFA-407C-8C91-3E194E9EA65B}">
  <dimension ref="A7:F18"/>
  <sheetViews>
    <sheetView topLeftCell="A7" workbookViewId="0">
      <selection activeCell="C24" sqref="C24"/>
    </sheetView>
  </sheetViews>
  <sheetFormatPr baseColWidth="10" defaultRowHeight="14.4" x14ac:dyDescent="0.3"/>
  <cols>
    <col min="1" max="1" width="22.5546875" customWidth="1"/>
    <col min="2" max="6" width="14.33203125" bestFit="1" customWidth="1"/>
  </cols>
  <sheetData>
    <row r="7" spans="1:6" ht="18" x14ac:dyDescent="0.35">
      <c r="A7" s="41" t="s">
        <v>13</v>
      </c>
      <c r="B7" s="42"/>
      <c r="C7" s="42"/>
      <c r="D7" s="43"/>
      <c r="E7" s="46"/>
      <c r="F7" s="46"/>
    </row>
    <row r="8" spans="1:6" ht="36" x14ac:dyDescent="0.35">
      <c r="A8" s="41" t="s">
        <v>27</v>
      </c>
      <c r="B8" s="42" t="s">
        <v>28</v>
      </c>
      <c r="C8" s="42" t="s">
        <v>29</v>
      </c>
      <c r="D8" s="45" t="s">
        <v>30</v>
      </c>
      <c r="E8" s="45" t="s">
        <v>33</v>
      </c>
      <c r="F8" s="45" t="s">
        <v>32</v>
      </c>
    </row>
    <row r="9" spans="1:6" ht="18" x14ac:dyDescent="0.35">
      <c r="A9" s="46" t="s">
        <v>76</v>
      </c>
      <c r="B9" s="44">
        <v>6000</v>
      </c>
      <c r="C9" s="44"/>
      <c r="D9" s="44"/>
      <c r="E9" s="44"/>
      <c r="F9" s="44">
        <v>6400</v>
      </c>
    </row>
    <row r="10" spans="1:6" ht="18" x14ac:dyDescent="0.35">
      <c r="A10" s="46" t="s">
        <v>90</v>
      </c>
      <c r="B10" s="44">
        <v>7000</v>
      </c>
      <c r="C10" s="44"/>
      <c r="D10" s="44"/>
      <c r="E10" s="44"/>
      <c r="F10" s="44">
        <v>6600</v>
      </c>
    </row>
    <row r="11" spans="1:6" ht="18" x14ac:dyDescent="0.35">
      <c r="A11" s="46" t="s">
        <v>91</v>
      </c>
      <c r="B11" s="44">
        <v>27000</v>
      </c>
      <c r="C11" s="44"/>
      <c r="D11" s="44"/>
      <c r="E11" s="44">
        <v>25300</v>
      </c>
      <c r="F11" s="44">
        <v>17100</v>
      </c>
    </row>
    <row r="12" spans="1:6" ht="18" x14ac:dyDescent="0.35">
      <c r="A12" s="46" t="s">
        <v>38</v>
      </c>
      <c r="B12" s="46"/>
      <c r="C12" s="44">
        <v>15000</v>
      </c>
      <c r="D12" s="44"/>
      <c r="E12" s="44">
        <v>14700</v>
      </c>
      <c r="F12" s="44"/>
    </row>
    <row r="13" spans="1:6" ht="18" x14ac:dyDescent="0.35">
      <c r="A13" s="46" t="s">
        <v>92</v>
      </c>
      <c r="B13" s="44"/>
      <c r="C13" s="44">
        <v>10000</v>
      </c>
      <c r="D13" s="44"/>
      <c r="E13" s="44">
        <v>6400</v>
      </c>
      <c r="F13" s="44"/>
    </row>
    <row r="14" spans="1:6" ht="18" x14ac:dyDescent="0.35">
      <c r="A14" s="46" t="s">
        <v>85</v>
      </c>
      <c r="B14" s="44"/>
      <c r="C14" s="44">
        <v>4000</v>
      </c>
      <c r="D14" s="44"/>
      <c r="E14" s="44">
        <v>4000</v>
      </c>
      <c r="F14" s="44"/>
    </row>
    <row r="15" spans="1:6" ht="18" x14ac:dyDescent="0.35">
      <c r="A15" s="46" t="s">
        <v>86</v>
      </c>
      <c r="B15" s="44"/>
      <c r="C15" s="44">
        <v>600</v>
      </c>
      <c r="D15" s="44"/>
      <c r="E15" s="44">
        <v>100</v>
      </c>
      <c r="F15" s="44">
        <v>500</v>
      </c>
    </row>
    <row r="16" spans="1:6" ht="18" x14ac:dyDescent="0.35">
      <c r="A16" s="46"/>
      <c r="B16" s="44"/>
      <c r="C16" s="44"/>
      <c r="D16" s="44"/>
      <c r="E16" s="44"/>
      <c r="F16" s="44"/>
    </row>
    <row r="17" spans="1:6" s="1" customFormat="1" ht="18" x14ac:dyDescent="0.35">
      <c r="A17" s="41" t="s">
        <v>87</v>
      </c>
      <c r="B17" s="47">
        <f>SUM(B9:B16)</f>
        <v>40000</v>
      </c>
      <c r="C17" s="47">
        <f>SUM(C9:C16)</f>
        <v>29600</v>
      </c>
      <c r="D17" s="47">
        <f>B17-C17</f>
        <v>10400</v>
      </c>
      <c r="E17" s="47"/>
      <c r="F17" s="47"/>
    </row>
    <row r="18" spans="1:6" ht="18" x14ac:dyDescent="0.35">
      <c r="A18" s="46"/>
      <c r="B18" s="46"/>
      <c r="C18" s="46"/>
      <c r="D18" s="46"/>
      <c r="E18" s="46"/>
      <c r="F18" s="4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2B2C-623C-4165-B601-BF57A5907E02}">
  <dimension ref="A1:F16"/>
  <sheetViews>
    <sheetView workbookViewId="0">
      <selection activeCell="E21" sqref="E21"/>
    </sheetView>
  </sheetViews>
  <sheetFormatPr baseColWidth="10" defaultRowHeight="18" x14ac:dyDescent="0.35"/>
  <cols>
    <col min="1" max="1" width="29.109375" style="46" customWidth="1"/>
    <col min="2" max="2" width="15.109375" style="44" customWidth="1"/>
    <col min="3" max="3" width="16.5546875" style="44" customWidth="1"/>
    <col min="4" max="4" width="16.109375" style="44" customWidth="1"/>
    <col min="5" max="5" width="18.109375" style="44" customWidth="1"/>
    <col min="6" max="6" width="19.44140625" style="44" customWidth="1"/>
  </cols>
  <sheetData>
    <row r="1" spans="1:6" x14ac:dyDescent="0.35">
      <c r="A1" s="41" t="s">
        <v>13</v>
      </c>
      <c r="B1" s="42"/>
      <c r="C1" s="42"/>
      <c r="D1" s="43"/>
    </row>
    <row r="2" spans="1:6" x14ac:dyDescent="0.35">
      <c r="A2" s="41" t="s">
        <v>27</v>
      </c>
      <c r="B2" s="42" t="s">
        <v>28</v>
      </c>
      <c r="C2" s="42" t="s">
        <v>29</v>
      </c>
      <c r="D2" s="45" t="s">
        <v>30</v>
      </c>
      <c r="E2" s="45" t="s">
        <v>33</v>
      </c>
      <c r="F2" s="45" t="s">
        <v>32</v>
      </c>
    </row>
    <row r="3" spans="1:6" x14ac:dyDescent="0.35">
      <c r="A3" s="46" t="s">
        <v>76</v>
      </c>
    </row>
    <row r="4" spans="1:6" x14ac:dyDescent="0.35">
      <c r="A4" s="46" t="s">
        <v>20</v>
      </c>
    </row>
    <row r="5" spans="1:6" x14ac:dyDescent="0.35">
      <c r="A5" s="46" t="s">
        <v>119</v>
      </c>
      <c r="B5" s="44">
        <v>3000</v>
      </c>
    </row>
    <row r="6" spans="1:6" x14ac:dyDescent="0.35">
      <c r="A6" s="46" t="s">
        <v>118</v>
      </c>
    </row>
    <row r="7" spans="1:6" x14ac:dyDescent="0.35">
      <c r="A7" s="46" t="s">
        <v>38</v>
      </c>
      <c r="C7" s="44">
        <v>1500</v>
      </c>
      <c r="E7" s="44">
        <v>711</v>
      </c>
      <c r="F7" s="44">
        <v>3124</v>
      </c>
    </row>
    <row r="8" spans="1:6" x14ac:dyDescent="0.35">
      <c r="A8" s="46" t="s">
        <v>92</v>
      </c>
      <c r="C8" s="44">
        <v>1500</v>
      </c>
    </row>
    <row r="9" spans="1:6" x14ac:dyDescent="0.35">
      <c r="A9" s="46" t="s">
        <v>85</v>
      </c>
    </row>
    <row r="10" spans="1:6" x14ac:dyDescent="0.35">
      <c r="A10" s="46" t="s">
        <v>121</v>
      </c>
    </row>
    <row r="11" spans="1:6" x14ac:dyDescent="0.35">
      <c r="A11" s="46" t="s">
        <v>123</v>
      </c>
    </row>
    <row r="12" spans="1:6" x14ac:dyDescent="0.35">
      <c r="A12" s="46" t="s">
        <v>120</v>
      </c>
    </row>
    <row r="13" spans="1:6" x14ac:dyDescent="0.35">
      <c r="A13" s="46" t="s">
        <v>122</v>
      </c>
    </row>
    <row r="14" spans="1:6" x14ac:dyDescent="0.35">
      <c r="A14" s="46" t="s">
        <v>124</v>
      </c>
    </row>
    <row r="15" spans="1:6" x14ac:dyDescent="0.35">
      <c r="A15" s="46" t="s">
        <v>125</v>
      </c>
    </row>
    <row r="16" spans="1:6" x14ac:dyDescent="0.35">
      <c r="A16" s="41" t="s">
        <v>87</v>
      </c>
      <c r="B16" s="47">
        <f>SUM(B4:B15)</f>
        <v>3000</v>
      </c>
      <c r="C16" s="47">
        <f>SUM(C7:C14)</f>
        <v>3000</v>
      </c>
      <c r="D16" s="47">
        <f>B16-C16</f>
        <v>0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1BBB-F600-4BC4-A5BD-DB32CA82A4A1}">
  <dimension ref="A1:G19"/>
  <sheetViews>
    <sheetView workbookViewId="0">
      <selection activeCell="E24" sqref="E24:E25"/>
    </sheetView>
  </sheetViews>
  <sheetFormatPr baseColWidth="10" defaultRowHeight="14.4" x14ac:dyDescent="0.3"/>
  <cols>
    <col min="1" max="1" width="51.33203125" bestFit="1" customWidth="1"/>
    <col min="2" max="2" width="16.109375" bestFit="1" customWidth="1"/>
    <col min="3" max="3" width="19.44140625" customWidth="1"/>
    <col min="5" max="5" width="27" customWidth="1"/>
    <col min="6" max="6" width="15.44140625" customWidth="1"/>
    <col min="7" max="7" width="16.44140625" customWidth="1"/>
  </cols>
  <sheetData>
    <row r="1" spans="1:7" x14ac:dyDescent="0.3">
      <c r="A1" s="1" t="s">
        <v>13</v>
      </c>
      <c r="B1" s="2"/>
      <c r="C1" s="2"/>
      <c r="D1" s="4"/>
    </row>
    <row r="2" spans="1:7" x14ac:dyDescent="0.3">
      <c r="A2" s="1" t="s">
        <v>27</v>
      </c>
      <c r="B2" s="2" t="s">
        <v>28</v>
      </c>
      <c r="C2" s="2" t="s">
        <v>29</v>
      </c>
      <c r="D2" s="5" t="s">
        <v>30</v>
      </c>
      <c r="E2" s="2" t="s">
        <v>27</v>
      </c>
      <c r="F2" s="2" t="s">
        <v>33</v>
      </c>
      <c r="G2" s="2" t="s">
        <v>32</v>
      </c>
    </row>
    <row r="3" spans="1:7" ht="15.6" x14ac:dyDescent="0.3">
      <c r="A3" s="16" t="s">
        <v>75</v>
      </c>
      <c r="B3" s="18"/>
      <c r="C3" s="18">
        <v>20000</v>
      </c>
      <c r="E3" s="16" t="s">
        <v>76</v>
      </c>
      <c r="F3" s="19"/>
      <c r="G3" s="19"/>
    </row>
    <row r="4" spans="1:7" ht="15.6" x14ac:dyDescent="0.3">
      <c r="A4" s="16" t="s">
        <v>61</v>
      </c>
      <c r="B4" s="18"/>
      <c r="C4" s="18">
        <v>2000</v>
      </c>
      <c r="E4" s="16" t="s">
        <v>20</v>
      </c>
      <c r="F4" s="19"/>
      <c r="G4" s="19">
        <v>25000</v>
      </c>
    </row>
    <row r="5" spans="1:7" ht="15.6" x14ac:dyDescent="0.3">
      <c r="A5" s="16" t="s">
        <v>62</v>
      </c>
      <c r="B5" s="18"/>
      <c r="C5" s="18">
        <v>10000</v>
      </c>
      <c r="E5" s="16" t="s">
        <v>119</v>
      </c>
      <c r="F5" s="19"/>
      <c r="G5" s="19">
        <v>7136</v>
      </c>
    </row>
    <row r="6" spans="1:7" ht="15.6" x14ac:dyDescent="0.3">
      <c r="A6" s="16" t="s">
        <v>63</v>
      </c>
      <c r="B6" s="18"/>
      <c r="C6" s="18">
        <v>5000</v>
      </c>
      <c r="E6" s="16" t="s">
        <v>118</v>
      </c>
      <c r="F6" s="19">
        <v>40000</v>
      </c>
      <c r="G6" s="19">
        <v>30000</v>
      </c>
    </row>
    <row r="7" spans="1:7" ht="15.6" x14ac:dyDescent="0.3">
      <c r="A7" s="16" t="s">
        <v>64</v>
      </c>
      <c r="B7" s="18"/>
      <c r="C7" s="18">
        <v>6125</v>
      </c>
      <c r="E7" s="16" t="s">
        <v>38</v>
      </c>
      <c r="F7" s="19"/>
      <c r="G7" s="19"/>
    </row>
    <row r="8" spans="1:7" ht="15.6" x14ac:dyDescent="0.3">
      <c r="A8" s="16" t="s">
        <v>65</v>
      </c>
      <c r="B8" s="18"/>
      <c r="C8" s="18">
        <v>5000</v>
      </c>
      <c r="E8" s="16" t="s">
        <v>92</v>
      </c>
      <c r="F8" s="19">
        <v>22236</v>
      </c>
      <c r="G8" s="19"/>
    </row>
    <row r="9" spans="1:7" ht="15.6" x14ac:dyDescent="0.3">
      <c r="A9" s="16" t="s">
        <v>66</v>
      </c>
      <c r="B9" s="18"/>
      <c r="C9" s="18">
        <v>10000</v>
      </c>
      <c r="E9" s="16" t="s">
        <v>85</v>
      </c>
      <c r="F9" s="19"/>
      <c r="G9" s="19"/>
    </row>
    <row r="10" spans="1:7" ht="15.6" x14ac:dyDescent="0.3">
      <c r="A10" s="16" t="s">
        <v>67</v>
      </c>
      <c r="B10" s="18"/>
      <c r="C10" s="18">
        <v>10000</v>
      </c>
      <c r="E10" s="16" t="s">
        <v>121</v>
      </c>
      <c r="F10" s="19">
        <v>8226</v>
      </c>
      <c r="G10" s="19">
        <v>9599</v>
      </c>
    </row>
    <row r="11" spans="1:7" ht="15.6" x14ac:dyDescent="0.3">
      <c r="A11" s="16" t="s">
        <v>68</v>
      </c>
      <c r="B11" s="18"/>
      <c r="C11" s="18">
        <v>15000</v>
      </c>
      <c r="E11" s="16" t="s">
        <v>123</v>
      </c>
      <c r="F11" s="19"/>
      <c r="G11" s="19">
        <v>1500</v>
      </c>
    </row>
    <row r="12" spans="1:7" ht="15.6" x14ac:dyDescent="0.3">
      <c r="A12" s="16" t="s">
        <v>69</v>
      </c>
      <c r="B12" s="18"/>
      <c r="C12" s="18">
        <v>5000</v>
      </c>
      <c r="E12" s="16" t="s">
        <v>120</v>
      </c>
      <c r="F12" s="19">
        <v>19800</v>
      </c>
      <c r="G12" s="19">
        <v>10000</v>
      </c>
    </row>
    <row r="13" spans="1:7" ht="15.6" x14ac:dyDescent="0.3">
      <c r="A13" s="16" t="s">
        <v>70</v>
      </c>
      <c r="B13" s="18"/>
      <c r="C13" s="18">
        <v>60500</v>
      </c>
      <c r="E13" s="16" t="s">
        <v>122</v>
      </c>
      <c r="F13" s="19">
        <v>13189</v>
      </c>
      <c r="G13" s="19">
        <v>14520</v>
      </c>
    </row>
    <row r="14" spans="1:7" ht="15.6" x14ac:dyDescent="0.3">
      <c r="A14" s="16" t="s">
        <v>71</v>
      </c>
      <c r="B14" s="18"/>
      <c r="C14" s="18">
        <v>5000</v>
      </c>
      <c r="E14" s="16" t="s">
        <v>124</v>
      </c>
      <c r="F14" s="19">
        <v>1575</v>
      </c>
      <c r="G14" s="19">
        <v>6250</v>
      </c>
    </row>
    <row r="15" spans="1:7" ht="15.6" x14ac:dyDescent="0.3">
      <c r="A15" s="16" t="s">
        <v>72</v>
      </c>
      <c r="B15" s="19"/>
      <c r="C15" s="19">
        <v>5000</v>
      </c>
      <c r="E15" s="16" t="s">
        <v>125</v>
      </c>
      <c r="F15" s="19"/>
      <c r="G15" s="19">
        <v>144</v>
      </c>
    </row>
    <row r="16" spans="1:7" ht="15.6" x14ac:dyDescent="0.3">
      <c r="A16" s="16" t="s">
        <v>73</v>
      </c>
      <c r="B16" s="19">
        <v>117000</v>
      </c>
      <c r="C16" s="19"/>
      <c r="E16" s="16"/>
      <c r="F16" s="19"/>
      <c r="G16" s="19"/>
    </row>
    <row r="17" spans="1:7" ht="15.6" x14ac:dyDescent="0.3">
      <c r="A17" s="53" t="s">
        <v>74</v>
      </c>
      <c r="B17" s="54">
        <v>41625</v>
      </c>
      <c r="C17" s="54"/>
      <c r="E17" s="53"/>
      <c r="F17" s="54"/>
      <c r="G17" s="54"/>
    </row>
    <row r="18" spans="1:7" ht="15.6" x14ac:dyDescent="0.3">
      <c r="A18" s="55" t="s">
        <v>16</v>
      </c>
      <c r="B18" s="56">
        <f>SUM(B3:B17)</f>
        <v>158625</v>
      </c>
      <c r="C18" s="56">
        <f>SUM(C3:C17)</f>
        <v>158625</v>
      </c>
      <c r="D18" s="57">
        <f>B18-C18</f>
        <v>0</v>
      </c>
      <c r="E18" s="58" t="s">
        <v>30</v>
      </c>
      <c r="F18" s="59">
        <v>-25026</v>
      </c>
      <c r="G18" s="60">
        <v>20123</v>
      </c>
    </row>
    <row r="19" spans="1:7" ht="18" x14ac:dyDescent="0.35">
      <c r="E19" s="46"/>
      <c r="F19" s="44"/>
      <c r="G19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BC46-2077-4B21-8C13-F9D6BF3F3FCD}">
  <dimension ref="A1:E18"/>
  <sheetViews>
    <sheetView zoomScaleNormal="100" workbookViewId="0">
      <selection activeCell="H9" sqref="H9"/>
    </sheetView>
  </sheetViews>
  <sheetFormatPr baseColWidth="10" defaultRowHeight="14.4" x14ac:dyDescent="0.3"/>
  <cols>
    <col min="1" max="1" width="38.6640625" bestFit="1" customWidth="1"/>
    <col min="4" max="4" width="25.6640625" bestFit="1" customWidth="1"/>
  </cols>
  <sheetData>
    <row r="1" spans="1:5" x14ac:dyDescent="0.3">
      <c r="A1" t="s">
        <v>112</v>
      </c>
    </row>
    <row r="3" spans="1:5" x14ac:dyDescent="0.3">
      <c r="A3" s="26" t="s">
        <v>28</v>
      </c>
      <c r="B3" s="26"/>
      <c r="D3" s="63" t="s">
        <v>93</v>
      </c>
      <c r="E3" s="63"/>
    </row>
    <row r="4" spans="1:5" ht="28.8" x14ac:dyDescent="0.3">
      <c r="A4" s="27"/>
      <c r="B4" s="28" t="s">
        <v>94</v>
      </c>
      <c r="D4" s="29"/>
      <c r="E4" s="30" t="s">
        <v>94</v>
      </c>
    </row>
    <row r="5" spans="1:5" x14ac:dyDescent="0.3">
      <c r="A5" s="31" t="s">
        <v>95</v>
      </c>
      <c r="B5" s="32">
        <v>280000</v>
      </c>
      <c r="C5" s="33"/>
      <c r="D5" s="31" t="s">
        <v>81</v>
      </c>
      <c r="E5" s="34">
        <v>130000</v>
      </c>
    </row>
    <row r="6" spans="1:5" x14ac:dyDescent="0.3">
      <c r="A6" s="31" t="s">
        <v>96</v>
      </c>
      <c r="B6" s="32">
        <v>25000</v>
      </c>
      <c r="C6" s="33"/>
      <c r="D6" s="31" t="s">
        <v>97</v>
      </c>
      <c r="E6" s="34">
        <v>55000</v>
      </c>
    </row>
    <row r="7" spans="1:5" x14ac:dyDescent="0.3">
      <c r="A7" s="31" t="s">
        <v>98</v>
      </c>
      <c r="B7" s="32">
        <v>0</v>
      </c>
      <c r="C7" s="33"/>
      <c r="D7" s="31" t="s">
        <v>99</v>
      </c>
      <c r="E7" s="34">
        <v>62000</v>
      </c>
    </row>
    <row r="8" spans="1:5" x14ac:dyDescent="0.3">
      <c r="A8" s="31" t="s">
        <v>100</v>
      </c>
      <c r="B8" s="32">
        <f>75000+10000</f>
        <v>85000</v>
      </c>
      <c r="C8" s="33"/>
      <c r="D8" s="31" t="s">
        <v>101</v>
      </c>
      <c r="E8" s="34">
        <v>80000</v>
      </c>
    </row>
    <row r="9" spans="1:5" x14ac:dyDescent="0.3">
      <c r="A9" s="31" t="s">
        <v>20</v>
      </c>
      <c r="B9" s="32">
        <v>10000</v>
      </c>
      <c r="C9" s="33"/>
      <c r="D9" s="31" t="s">
        <v>38</v>
      </c>
      <c r="E9" s="34">
        <v>60000</v>
      </c>
    </row>
    <row r="10" spans="1:5" x14ac:dyDescent="0.3">
      <c r="A10" s="31" t="s">
        <v>102</v>
      </c>
      <c r="B10" s="32">
        <v>36000</v>
      </c>
      <c r="C10" s="33"/>
      <c r="D10" s="31" t="s">
        <v>103</v>
      </c>
      <c r="E10" s="34">
        <v>0</v>
      </c>
    </row>
    <row r="11" spans="1:5" x14ac:dyDescent="0.3">
      <c r="A11" s="31" t="s">
        <v>104</v>
      </c>
      <c r="B11" s="32">
        <v>120000</v>
      </c>
      <c r="C11" s="33"/>
      <c r="D11" s="31" t="s">
        <v>105</v>
      </c>
      <c r="E11" s="64">
        <v>200000</v>
      </c>
    </row>
    <row r="12" spans="1:5" x14ac:dyDescent="0.3">
      <c r="A12" s="31" t="s">
        <v>106</v>
      </c>
      <c r="B12" s="32">
        <v>85000</v>
      </c>
      <c r="C12" s="33"/>
      <c r="D12" s="31" t="s">
        <v>107</v>
      </c>
      <c r="E12" s="34">
        <v>6000</v>
      </c>
    </row>
    <row r="13" spans="1:5" x14ac:dyDescent="0.3">
      <c r="A13" s="31" t="s">
        <v>108</v>
      </c>
      <c r="B13" s="32">
        <v>275000</v>
      </c>
      <c r="C13" s="33"/>
      <c r="D13" s="31" t="s">
        <v>109</v>
      </c>
      <c r="E13" s="34">
        <v>90000</v>
      </c>
    </row>
    <row r="14" spans="1:5" x14ac:dyDescent="0.3">
      <c r="A14" s="31"/>
      <c r="B14" s="32"/>
      <c r="C14" s="33"/>
      <c r="D14" s="31" t="s">
        <v>56</v>
      </c>
      <c r="E14" s="34">
        <v>23000</v>
      </c>
    </row>
    <row r="15" spans="1:5" x14ac:dyDescent="0.3">
      <c r="A15" s="35"/>
      <c r="B15" s="36">
        <f>SUM(B5:B14)</f>
        <v>916000</v>
      </c>
      <c r="C15" s="33"/>
      <c r="D15" s="31" t="s">
        <v>110</v>
      </c>
      <c r="E15" s="34">
        <v>160000</v>
      </c>
    </row>
    <row r="16" spans="1:5" x14ac:dyDescent="0.3">
      <c r="A16" s="37"/>
      <c r="B16" s="1"/>
      <c r="C16" s="33"/>
      <c r="D16" s="31" t="s">
        <v>111</v>
      </c>
      <c r="E16" s="34">
        <v>50000</v>
      </c>
    </row>
    <row r="17" spans="1:5" x14ac:dyDescent="0.3">
      <c r="A17" s="37"/>
      <c r="C17" s="33"/>
      <c r="D17" s="31"/>
      <c r="E17" s="38"/>
    </row>
    <row r="18" spans="1:5" x14ac:dyDescent="0.3">
      <c r="A18" s="37"/>
      <c r="B18" s="33"/>
      <c r="C18" s="33"/>
      <c r="D18" s="39"/>
      <c r="E18" s="40">
        <f>SUM(E5:E17)</f>
        <v>916000</v>
      </c>
    </row>
  </sheetData>
  <mergeCells count="1"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7055-1519-41A6-9A38-BB497E5D9DB6}">
  <dimension ref="A3:F28"/>
  <sheetViews>
    <sheetView topLeftCell="A7" workbookViewId="0">
      <selection activeCell="B20" sqref="B20"/>
    </sheetView>
  </sheetViews>
  <sheetFormatPr baseColWidth="10" defaultRowHeight="14.4" x14ac:dyDescent="0.3"/>
  <cols>
    <col min="1" max="1" width="34" customWidth="1"/>
    <col min="2" max="2" width="17.109375" customWidth="1"/>
    <col min="3" max="3" width="16" customWidth="1"/>
    <col min="4" max="4" width="13.109375" bestFit="1" customWidth="1"/>
    <col min="5" max="5" width="19.6640625" customWidth="1"/>
    <col min="6" max="6" width="19.109375" customWidth="1"/>
  </cols>
  <sheetData>
    <row r="3" spans="1:6" ht="18" x14ac:dyDescent="0.35">
      <c r="A3" s="48" t="s">
        <v>13</v>
      </c>
      <c r="B3" s="42"/>
      <c r="C3" s="42"/>
      <c r="D3" s="43"/>
      <c r="E3" s="44"/>
      <c r="F3" s="44"/>
    </row>
    <row r="4" spans="1:6" ht="18" x14ac:dyDescent="0.35">
      <c r="A4" s="48" t="s">
        <v>27</v>
      </c>
      <c r="B4" s="42" t="s">
        <v>28</v>
      </c>
      <c r="C4" s="42" t="s">
        <v>29</v>
      </c>
      <c r="D4" s="45" t="s">
        <v>30</v>
      </c>
      <c r="E4" s="45" t="s">
        <v>33</v>
      </c>
      <c r="F4" s="45" t="s">
        <v>32</v>
      </c>
    </row>
    <row r="5" spans="1:6" ht="18" x14ac:dyDescent="0.35">
      <c r="B5" s="44"/>
      <c r="C5" s="44"/>
      <c r="D5" s="44"/>
      <c r="E5" s="44"/>
      <c r="F5" s="44"/>
    </row>
    <row r="6" spans="1:6" ht="18" x14ac:dyDescent="0.35">
      <c r="A6" s="66" t="s">
        <v>145</v>
      </c>
      <c r="B6" s="67">
        <v>35000</v>
      </c>
      <c r="C6" s="44"/>
      <c r="D6" s="44"/>
      <c r="E6" s="44"/>
      <c r="F6" s="44"/>
    </row>
    <row r="7" spans="1:6" ht="18" x14ac:dyDescent="0.35">
      <c r="A7" s="66" t="s">
        <v>146</v>
      </c>
      <c r="B7" s="67">
        <v>105000</v>
      </c>
      <c r="C7" s="44"/>
      <c r="D7" s="44"/>
      <c r="E7" s="44"/>
      <c r="F7" s="44"/>
    </row>
    <row r="8" spans="1:6" ht="18" x14ac:dyDescent="0.35">
      <c r="A8" s="66" t="s">
        <v>147</v>
      </c>
      <c r="B8" s="67">
        <v>10000</v>
      </c>
      <c r="C8" s="44"/>
      <c r="D8" s="44"/>
      <c r="E8" s="44"/>
      <c r="F8" s="44"/>
    </row>
    <row r="9" spans="1:6" ht="18" x14ac:dyDescent="0.35">
      <c r="A9" s="68" t="s">
        <v>148</v>
      </c>
      <c r="B9" s="67">
        <v>9000</v>
      </c>
      <c r="C9" s="44"/>
      <c r="D9" s="44"/>
      <c r="E9" s="44"/>
      <c r="F9" s="44"/>
    </row>
    <row r="10" spans="1:6" ht="18" x14ac:dyDescent="0.35">
      <c r="A10" s="68" t="s">
        <v>149</v>
      </c>
      <c r="B10" s="67">
        <v>9000</v>
      </c>
      <c r="C10" s="44"/>
      <c r="D10" s="44"/>
      <c r="E10" s="44"/>
      <c r="F10" s="44"/>
    </row>
    <row r="11" spans="1:6" ht="18" x14ac:dyDescent="0.35">
      <c r="A11" s="68" t="s">
        <v>150</v>
      </c>
      <c r="B11" s="67">
        <v>9000</v>
      </c>
      <c r="C11" s="44"/>
      <c r="D11" s="44"/>
      <c r="E11" s="44"/>
      <c r="F11" s="44"/>
    </row>
    <row r="12" spans="1:6" ht="18" x14ac:dyDescent="0.35">
      <c r="A12" s="68" t="s">
        <v>151</v>
      </c>
      <c r="B12" s="67">
        <v>9000</v>
      </c>
      <c r="C12" s="44"/>
      <c r="D12" s="44"/>
      <c r="E12" s="44"/>
      <c r="F12" s="44"/>
    </row>
    <row r="13" spans="1:6" ht="18" x14ac:dyDescent="0.35">
      <c r="A13" s="68" t="s">
        <v>152</v>
      </c>
      <c r="B13" s="67">
        <v>9000</v>
      </c>
      <c r="C13" s="44"/>
      <c r="D13" s="44"/>
      <c r="E13" s="44"/>
      <c r="F13" s="44"/>
    </row>
    <row r="14" spans="1:6" ht="18" x14ac:dyDescent="0.35">
      <c r="A14" s="68" t="s">
        <v>153</v>
      </c>
      <c r="B14" s="67">
        <v>9000</v>
      </c>
      <c r="C14" s="44"/>
      <c r="D14" s="44"/>
      <c r="E14" s="44"/>
      <c r="F14" s="44"/>
    </row>
    <row r="15" spans="1:6" ht="18" x14ac:dyDescent="0.35">
      <c r="A15" s="68" t="s">
        <v>154</v>
      </c>
      <c r="B15" s="67">
        <v>9000</v>
      </c>
      <c r="C15" s="44"/>
      <c r="D15" s="44"/>
      <c r="E15" s="44"/>
      <c r="F15" s="44"/>
    </row>
    <row r="16" spans="1:6" ht="18" x14ac:dyDescent="0.35">
      <c r="A16" s="68" t="s">
        <v>155</v>
      </c>
      <c r="B16" s="67">
        <v>9000</v>
      </c>
      <c r="C16" s="44"/>
      <c r="D16" s="44"/>
      <c r="E16" s="44"/>
      <c r="F16" s="44"/>
    </row>
    <row r="17" spans="1:6" ht="18" x14ac:dyDescent="0.35">
      <c r="A17" s="68" t="s">
        <v>156</v>
      </c>
      <c r="B17" s="67">
        <v>9000</v>
      </c>
      <c r="C17" s="44"/>
      <c r="D17" s="44"/>
      <c r="E17" s="44"/>
      <c r="F17" s="44"/>
    </row>
    <row r="18" spans="1:6" ht="18" x14ac:dyDescent="0.35">
      <c r="A18" s="68" t="s">
        <v>157</v>
      </c>
      <c r="B18" s="67">
        <v>36000</v>
      </c>
      <c r="C18" s="44"/>
      <c r="D18" s="44"/>
      <c r="E18" s="44"/>
      <c r="F18" s="44"/>
    </row>
    <row r="19" spans="1:6" ht="18" x14ac:dyDescent="0.35">
      <c r="A19" s="69" t="s">
        <v>165</v>
      </c>
      <c r="B19" s="67">
        <v>15500</v>
      </c>
      <c r="C19" s="44"/>
      <c r="D19" s="44"/>
      <c r="E19" s="44"/>
      <c r="F19" s="44"/>
    </row>
    <row r="20" spans="1:6" ht="18" x14ac:dyDescent="0.35">
      <c r="A20" s="66" t="s">
        <v>158</v>
      </c>
      <c r="C20" s="67">
        <v>70000</v>
      </c>
      <c r="D20" s="44"/>
      <c r="E20" s="44"/>
      <c r="F20" s="44"/>
    </row>
    <row r="21" spans="1:6" ht="18" x14ac:dyDescent="0.35">
      <c r="A21" s="66" t="s">
        <v>159</v>
      </c>
      <c r="C21" s="67">
        <v>90000</v>
      </c>
      <c r="D21" s="44"/>
      <c r="E21" s="44"/>
      <c r="F21" s="44"/>
    </row>
    <row r="22" spans="1:6" ht="18" x14ac:dyDescent="0.35">
      <c r="A22" s="66" t="s">
        <v>81</v>
      </c>
      <c r="C22" s="67">
        <v>20000</v>
      </c>
      <c r="D22" s="44"/>
      <c r="E22" s="44"/>
      <c r="F22" s="44"/>
    </row>
    <row r="23" spans="1:6" ht="18" x14ac:dyDescent="0.35">
      <c r="A23" s="66" t="s">
        <v>160</v>
      </c>
      <c r="C23" s="67">
        <v>45000</v>
      </c>
      <c r="D23" s="44"/>
      <c r="E23" s="44"/>
      <c r="F23" s="44"/>
    </row>
    <row r="24" spans="1:6" ht="18" x14ac:dyDescent="0.35">
      <c r="A24" s="66" t="s">
        <v>161</v>
      </c>
      <c r="C24" s="67">
        <v>40000</v>
      </c>
      <c r="D24" s="44"/>
      <c r="E24" s="44"/>
      <c r="F24" s="44"/>
    </row>
    <row r="25" spans="1:6" ht="18" x14ac:dyDescent="0.35">
      <c r="A25" s="66" t="s">
        <v>162</v>
      </c>
      <c r="C25" s="67">
        <v>15000</v>
      </c>
      <c r="D25" s="44"/>
      <c r="E25" s="44"/>
      <c r="F25" s="44"/>
    </row>
    <row r="26" spans="1:6" ht="18" x14ac:dyDescent="0.35">
      <c r="A26" s="66" t="s">
        <v>163</v>
      </c>
      <c r="C26" s="67">
        <v>1500</v>
      </c>
      <c r="D26" s="44"/>
      <c r="E26" s="44"/>
      <c r="F26" s="44"/>
    </row>
    <row r="27" spans="1:6" ht="18" x14ac:dyDescent="0.35">
      <c r="A27" s="66" t="s">
        <v>164</v>
      </c>
      <c r="C27" s="67">
        <v>1000</v>
      </c>
      <c r="D27" s="44"/>
      <c r="E27" s="44"/>
      <c r="F27" s="44"/>
    </row>
    <row r="28" spans="1:6" s="41" customFormat="1" ht="18" x14ac:dyDescent="0.35">
      <c r="A28" s="41" t="s">
        <v>141</v>
      </c>
      <c r="B28" s="61">
        <f>SUM(B6:B27)</f>
        <v>282500</v>
      </c>
      <c r="C28" s="61">
        <f>SUM(C6:C27)</f>
        <v>282500</v>
      </c>
      <c r="D28" s="61">
        <f>B28-C28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34AB-739C-4B71-BE64-DA752EF45970}">
  <dimension ref="A1:G42"/>
  <sheetViews>
    <sheetView workbookViewId="0">
      <selection activeCell="F18" sqref="F18"/>
    </sheetView>
  </sheetViews>
  <sheetFormatPr baseColWidth="10" defaultRowHeight="14.4" x14ac:dyDescent="0.3"/>
  <cols>
    <col min="1" max="1" width="40.6640625" bestFit="1" customWidth="1"/>
    <col min="2" max="6" width="12.33203125" bestFit="1" customWidth="1"/>
  </cols>
  <sheetData>
    <row r="1" spans="1:7" x14ac:dyDescent="0.3">
      <c r="A1" s="1" t="s">
        <v>13</v>
      </c>
      <c r="B1" s="2"/>
      <c r="C1" s="2"/>
      <c r="D1" s="4"/>
    </row>
    <row r="2" spans="1:7" ht="28.8" x14ac:dyDescent="0.3">
      <c r="A2" s="1" t="s">
        <v>27</v>
      </c>
      <c r="B2" s="2" t="s">
        <v>28</v>
      </c>
      <c r="C2" s="2" t="s">
        <v>29</v>
      </c>
      <c r="D2" s="5" t="s">
        <v>30</v>
      </c>
      <c r="E2" s="5" t="s">
        <v>33</v>
      </c>
      <c r="F2" s="5" t="s">
        <v>32</v>
      </c>
    </row>
    <row r="3" spans="1:7" x14ac:dyDescent="0.3">
      <c r="A3" t="s">
        <v>76</v>
      </c>
      <c r="B3" s="17">
        <v>7000</v>
      </c>
      <c r="C3" s="17"/>
      <c r="D3" s="17"/>
      <c r="E3" s="17">
        <v>7000</v>
      </c>
      <c r="F3" s="17">
        <v>28400</v>
      </c>
      <c r="G3" s="17"/>
    </row>
    <row r="4" spans="1:7" x14ac:dyDescent="0.3">
      <c r="A4" t="s">
        <v>77</v>
      </c>
      <c r="B4" s="17">
        <v>0</v>
      </c>
      <c r="C4" s="17"/>
      <c r="D4" s="17"/>
      <c r="E4" s="17"/>
      <c r="F4" s="17"/>
      <c r="G4" s="17"/>
    </row>
    <row r="5" spans="1:7" x14ac:dyDescent="0.3">
      <c r="A5" t="s">
        <v>78</v>
      </c>
      <c r="B5" s="17"/>
      <c r="C5" s="17"/>
      <c r="D5" s="17"/>
      <c r="E5" s="17">
        <v>20000</v>
      </c>
      <c r="F5" s="17"/>
      <c r="G5" s="17"/>
    </row>
    <row r="6" spans="1:7" x14ac:dyDescent="0.3">
      <c r="A6" t="s">
        <v>80</v>
      </c>
      <c r="B6" s="17">
        <v>11000</v>
      </c>
      <c r="C6" s="17"/>
      <c r="D6" s="17"/>
      <c r="E6" s="17">
        <v>11600</v>
      </c>
      <c r="F6" s="17">
        <v>16000</v>
      </c>
      <c r="G6" s="17"/>
    </row>
    <row r="7" spans="1:7" x14ac:dyDescent="0.3">
      <c r="A7" t="s">
        <v>79</v>
      </c>
      <c r="B7" s="17">
        <v>11000</v>
      </c>
      <c r="C7" s="17"/>
      <c r="D7" s="17"/>
      <c r="E7" s="17">
        <v>11800</v>
      </c>
      <c r="F7" s="17">
        <v>27700</v>
      </c>
      <c r="G7" s="17"/>
    </row>
    <row r="8" spans="1:7" x14ac:dyDescent="0.3">
      <c r="A8" t="s">
        <v>81</v>
      </c>
      <c r="B8" s="17"/>
      <c r="C8" s="17">
        <v>2500</v>
      </c>
      <c r="D8" s="17"/>
      <c r="E8" s="17">
        <v>2500</v>
      </c>
      <c r="F8" s="17">
        <v>9400</v>
      </c>
      <c r="G8" s="17"/>
    </row>
    <row r="9" spans="1:7" x14ac:dyDescent="0.3">
      <c r="A9" t="s">
        <v>82</v>
      </c>
      <c r="B9" s="17"/>
      <c r="C9" s="17">
        <v>3000</v>
      </c>
      <c r="D9" s="17"/>
      <c r="E9" s="17">
        <v>3000</v>
      </c>
      <c r="F9" s="17"/>
      <c r="G9" s="17"/>
    </row>
    <row r="10" spans="1:7" x14ac:dyDescent="0.3">
      <c r="A10" t="s">
        <v>83</v>
      </c>
      <c r="B10" s="17"/>
      <c r="C10" s="17">
        <v>3000</v>
      </c>
      <c r="D10" s="17"/>
      <c r="E10" s="17">
        <v>2800</v>
      </c>
      <c r="F10" s="17">
        <v>2100</v>
      </c>
      <c r="G10" s="17"/>
    </row>
    <row r="11" spans="1:7" x14ac:dyDescent="0.3">
      <c r="A11" t="s">
        <v>84</v>
      </c>
      <c r="B11" s="17"/>
      <c r="C11" s="17">
        <v>3000</v>
      </c>
      <c r="D11" s="17"/>
      <c r="E11" s="17">
        <v>3800</v>
      </c>
      <c r="F11" s="17">
        <v>12200</v>
      </c>
      <c r="G11" s="17"/>
    </row>
    <row r="12" spans="1:7" x14ac:dyDescent="0.3">
      <c r="A12" t="s">
        <v>85</v>
      </c>
      <c r="B12" s="17"/>
      <c r="C12" s="17">
        <v>7000</v>
      </c>
      <c r="D12" s="17"/>
      <c r="E12" s="17">
        <v>6500</v>
      </c>
      <c r="F12" s="17"/>
      <c r="G12" s="17"/>
    </row>
    <row r="13" spans="1:7" x14ac:dyDescent="0.3">
      <c r="A13" t="s">
        <v>86</v>
      </c>
      <c r="B13" s="17"/>
      <c r="C13" s="17">
        <v>500</v>
      </c>
      <c r="D13" s="17"/>
      <c r="E13" s="17">
        <v>500</v>
      </c>
      <c r="F13" s="17">
        <v>1200</v>
      </c>
      <c r="G13" s="17"/>
    </row>
    <row r="14" spans="1:7" x14ac:dyDescent="0.3">
      <c r="B14" s="17"/>
      <c r="C14" s="17"/>
      <c r="D14" s="17"/>
      <c r="E14" s="17"/>
      <c r="F14" s="17"/>
      <c r="G14" s="17"/>
    </row>
    <row r="15" spans="1:7" x14ac:dyDescent="0.3">
      <c r="A15" s="1" t="s">
        <v>87</v>
      </c>
      <c r="B15" s="17">
        <f>SUM(B3:B14)</f>
        <v>29000</v>
      </c>
      <c r="C15" s="17">
        <f>SUM(C3:C14)</f>
        <v>19000</v>
      </c>
      <c r="D15" s="17">
        <f>B15-C15</f>
        <v>10000</v>
      </c>
      <c r="E15" s="17"/>
      <c r="F15" s="17"/>
      <c r="G15" s="17"/>
    </row>
    <row r="16" spans="1:7" x14ac:dyDescent="0.3">
      <c r="B16" s="17"/>
      <c r="C16" s="17"/>
      <c r="D16" s="17"/>
      <c r="E16" s="17"/>
      <c r="F16" s="17"/>
      <c r="G16" s="17"/>
    </row>
    <row r="17" spans="2:7" x14ac:dyDescent="0.3">
      <c r="B17" s="17"/>
      <c r="C17" s="17"/>
      <c r="D17" s="17"/>
      <c r="E17" s="17"/>
      <c r="F17" s="17"/>
      <c r="G17" s="17"/>
    </row>
    <row r="18" spans="2:7" x14ac:dyDescent="0.3">
      <c r="B18" s="17"/>
      <c r="C18" s="17"/>
      <c r="D18" s="17"/>
      <c r="E18" s="17"/>
      <c r="F18" s="17"/>
      <c r="G18" s="17"/>
    </row>
    <row r="19" spans="2:7" x14ac:dyDescent="0.3">
      <c r="B19" s="17"/>
      <c r="C19" s="17"/>
      <c r="D19" s="17"/>
      <c r="E19" s="17"/>
      <c r="F19" s="17"/>
      <c r="G19" s="17"/>
    </row>
    <row r="20" spans="2:7" x14ac:dyDescent="0.3">
      <c r="B20" s="17"/>
      <c r="C20" s="17"/>
      <c r="D20" s="17"/>
      <c r="E20" s="17"/>
      <c r="F20" s="17"/>
      <c r="G20" s="17"/>
    </row>
    <row r="21" spans="2:7" x14ac:dyDescent="0.3">
      <c r="B21" s="17"/>
      <c r="C21" s="17"/>
      <c r="D21" s="17"/>
      <c r="E21" s="17"/>
      <c r="F21" s="17"/>
      <c r="G21" s="17"/>
    </row>
    <row r="22" spans="2:7" x14ac:dyDescent="0.3">
      <c r="B22" s="17"/>
      <c r="C22" s="17"/>
      <c r="D22" s="17"/>
      <c r="E22" s="17"/>
      <c r="F22" s="17"/>
      <c r="G22" s="17"/>
    </row>
    <row r="23" spans="2:7" x14ac:dyDescent="0.3">
      <c r="B23" s="17"/>
      <c r="C23" s="17"/>
      <c r="D23" s="17"/>
      <c r="E23" s="17"/>
      <c r="F23" s="17"/>
      <c r="G23" s="17"/>
    </row>
    <row r="24" spans="2:7" x14ac:dyDescent="0.3">
      <c r="B24" s="17"/>
      <c r="C24" s="17"/>
      <c r="D24" s="17"/>
      <c r="E24" s="17"/>
      <c r="F24" s="17"/>
      <c r="G24" s="17"/>
    </row>
    <row r="25" spans="2:7" x14ac:dyDescent="0.3">
      <c r="B25" s="17"/>
      <c r="C25" s="17"/>
      <c r="D25" s="17"/>
      <c r="E25" s="17"/>
      <c r="F25" s="17"/>
      <c r="G25" s="17"/>
    </row>
    <row r="26" spans="2:7" x14ac:dyDescent="0.3">
      <c r="B26" s="17"/>
      <c r="C26" s="17"/>
      <c r="D26" s="17"/>
      <c r="E26" s="17"/>
      <c r="F26" s="17"/>
      <c r="G26" s="17"/>
    </row>
    <row r="27" spans="2:7" x14ac:dyDescent="0.3">
      <c r="B27" s="17"/>
      <c r="C27" s="17"/>
      <c r="D27" s="17"/>
      <c r="E27" s="17"/>
      <c r="F27" s="17"/>
      <c r="G27" s="17"/>
    </row>
    <row r="28" spans="2:7" x14ac:dyDescent="0.3">
      <c r="B28" s="17"/>
      <c r="C28" s="17"/>
      <c r="D28" s="17"/>
      <c r="E28" s="17"/>
      <c r="F28" s="17"/>
      <c r="G28" s="17"/>
    </row>
    <row r="29" spans="2:7" x14ac:dyDescent="0.3">
      <c r="B29" s="17"/>
      <c r="C29" s="17"/>
      <c r="D29" s="17"/>
      <c r="E29" s="17"/>
      <c r="F29" s="17"/>
      <c r="G29" s="17"/>
    </row>
    <row r="30" spans="2:7" x14ac:dyDescent="0.3">
      <c r="B30" s="17"/>
      <c r="C30" s="17"/>
      <c r="D30" s="17"/>
      <c r="E30" s="17"/>
      <c r="F30" s="17"/>
      <c r="G30" s="17"/>
    </row>
    <row r="31" spans="2:7" x14ac:dyDescent="0.3">
      <c r="B31" s="17"/>
      <c r="C31" s="17"/>
      <c r="D31" s="17"/>
      <c r="E31" s="17"/>
      <c r="F31" s="17"/>
      <c r="G31" s="17"/>
    </row>
    <row r="32" spans="2:7" x14ac:dyDescent="0.3">
      <c r="B32" s="17"/>
      <c r="C32" s="17"/>
      <c r="D32" s="17"/>
      <c r="E32" s="17"/>
      <c r="F32" s="17"/>
      <c r="G32" s="17"/>
    </row>
    <row r="33" spans="2:7" x14ac:dyDescent="0.3">
      <c r="B33" s="17"/>
      <c r="C33" s="17"/>
      <c r="D33" s="17"/>
      <c r="E33" s="17"/>
      <c r="F33" s="17"/>
      <c r="G33" s="17"/>
    </row>
    <row r="34" spans="2:7" x14ac:dyDescent="0.3">
      <c r="B34" s="17"/>
      <c r="C34" s="17"/>
      <c r="D34" s="17"/>
      <c r="E34" s="17"/>
      <c r="F34" s="17"/>
      <c r="G34" s="17"/>
    </row>
    <row r="35" spans="2:7" x14ac:dyDescent="0.3">
      <c r="B35" s="17"/>
      <c r="C35" s="17"/>
      <c r="D35" s="17"/>
      <c r="E35" s="17"/>
      <c r="F35" s="17"/>
      <c r="G35" s="17"/>
    </row>
    <row r="36" spans="2:7" x14ac:dyDescent="0.3">
      <c r="B36" s="17"/>
      <c r="C36" s="17"/>
      <c r="D36" s="17"/>
      <c r="E36" s="17"/>
      <c r="F36" s="17"/>
      <c r="G36" s="17"/>
    </row>
    <row r="37" spans="2:7" x14ac:dyDescent="0.3">
      <c r="B37" s="17"/>
      <c r="C37" s="17"/>
      <c r="D37" s="17"/>
      <c r="E37" s="17"/>
      <c r="F37" s="17"/>
      <c r="G37" s="17"/>
    </row>
    <row r="38" spans="2:7" x14ac:dyDescent="0.3">
      <c r="B38" s="17"/>
      <c r="C38" s="17"/>
      <c r="D38" s="17"/>
      <c r="E38" s="17"/>
      <c r="F38" s="17"/>
      <c r="G38" s="17"/>
    </row>
    <row r="39" spans="2:7" x14ac:dyDescent="0.3">
      <c r="B39" s="17"/>
      <c r="C39" s="17"/>
      <c r="D39" s="17"/>
      <c r="E39" s="17"/>
      <c r="F39" s="17"/>
      <c r="G39" s="17"/>
    </row>
    <row r="40" spans="2:7" x14ac:dyDescent="0.3">
      <c r="B40" s="17"/>
      <c r="C40" s="17"/>
      <c r="D40" s="17"/>
      <c r="E40" s="17"/>
      <c r="F40" s="17"/>
      <c r="G40" s="17"/>
    </row>
    <row r="41" spans="2:7" x14ac:dyDescent="0.3">
      <c r="B41" s="17"/>
      <c r="C41" s="17"/>
      <c r="D41" s="17"/>
      <c r="E41" s="17"/>
      <c r="F41" s="17"/>
      <c r="G41" s="17"/>
    </row>
    <row r="42" spans="2:7" x14ac:dyDescent="0.3">
      <c r="B42" s="17"/>
      <c r="C42" s="17"/>
      <c r="D42" s="17"/>
      <c r="E42" s="17"/>
      <c r="F42" s="17"/>
      <c r="G42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04C6-B6DC-4FE4-A9E9-2C2828923061}">
  <dimension ref="A1:F12"/>
  <sheetViews>
    <sheetView workbookViewId="0">
      <selection activeCell="C9" sqref="C9"/>
    </sheetView>
  </sheetViews>
  <sheetFormatPr baseColWidth="10" defaultRowHeight="14.4" x14ac:dyDescent="0.3"/>
  <cols>
    <col min="1" max="1" width="22.5546875" customWidth="1"/>
  </cols>
  <sheetData>
    <row r="1" spans="1:6" x14ac:dyDescent="0.3">
      <c r="A1" s="1" t="s">
        <v>13</v>
      </c>
      <c r="B1" s="2"/>
      <c r="C1" s="2"/>
      <c r="D1" s="4"/>
    </row>
    <row r="2" spans="1:6" ht="28.8" x14ac:dyDescent="0.3">
      <c r="A2" s="1" t="s">
        <v>27</v>
      </c>
      <c r="B2" s="2" t="s">
        <v>28</v>
      </c>
      <c r="C2" s="2" t="s">
        <v>29</v>
      </c>
      <c r="D2" s="5" t="s">
        <v>30</v>
      </c>
      <c r="E2" s="5" t="s">
        <v>33</v>
      </c>
      <c r="F2" s="5" t="s">
        <v>32</v>
      </c>
    </row>
    <row r="3" spans="1:6" x14ac:dyDescent="0.3">
      <c r="A3" t="s">
        <v>78</v>
      </c>
      <c r="B3" s="14">
        <v>2000</v>
      </c>
      <c r="C3" s="14"/>
      <c r="D3" s="14"/>
      <c r="E3" s="14">
        <v>2000</v>
      </c>
      <c r="F3" s="14">
        <v>35000</v>
      </c>
    </row>
    <row r="4" spans="1:6" x14ac:dyDescent="0.3">
      <c r="A4" t="s">
        <v>144</v>
      </c>
      <c r="B4" s="14">
        <v>16000</v>
      </c>
      <c r="C4" s="14"/>
      <c r="D4" s="14"/>
      <c r="E4" s="14"/>
      <c r="F4" s="14"/>
    </row>
    <row r="5" spans="1:6" x14ac:dyDescent="0.3">
      <c r="A5" t="s">
        <v>143</v>
      </c>
      <c r="B5" s="14"/>
      <c r="C5" s="14"/>
      <c r="D5" s="14"/>
      <c r="E5" s="14"/>
      <c r="F5" s="14"/>
    </row>
    <row r="6" spans="1:6" x14ac:dyDescent="0.3">
      <c r="A6" t="s">
        <v>91</v>
      </c>
      <c r="B6" s="14"/>
      <c r="C6" s="14"/>
      <c r="D6" s="14"/>
      <c r="E6" s="14"/>
      <c r="F6" s="14"/>
    </row>
    <row r="7" spans="1:6" x14ac:dyDescent="0.3">
      <c r="A7" t="s">
        <v>88</v>
      </c>
      <c r="B7" s="14"/>
      <c r="C7" s="14">
        <v>3500</v>
      </c>
      <c r="D7" s="14"/>
      <c r="E7" s="14">
        <v>3200</v>
      </c>
      <c r="F7" s="14">
        <v>2600</v>
      </c>
    </row>
    <row r="8" spans="1:6" x14ac:dyDescent="0.3">
      <c r="A8" t="s">
        <v>84</v>
      </c>
      <c r="B8" s="14"/>
      <c r="C8" s="14">
        <v>2500</v>
      </c>
      <c r="D8" s="14"/>
      <c r="E8" s="14">
        <v>1100</v>
      </c>
      <c r="F8" s="14">
        <v>30100</v>
      </c>
    </row>
    <row r="9" spans="1:6" x14ac:dyDescent="0.3">
      <c r="A9" t="s">
        <v>89</v>
      </c>
      <c r="B9" s="14"/>
      <c r="C9" s="14">
        <v>7500</v>
      </c>
      <c r="D9" s="14"/>
      <c r="E9" s="14">
        <v>7200</v>
      </c>
      <c r="F9" s="14"/>
    </row>
    <row r="10" spans="1:6" x14ac:dyDescent="0.3">
      <c r="A10" t="s">
        <v>85</v>
      </c>
      <c r="B10" s="14"/>
      <c r="C10" s="14">
        <v>4500</v>
      </c>
      <c r="D10" s="14"/>
      <c r="E10" s="14">
        <v>4200</v>
      </c>
      <c r="F10" s="14">
        <v>10700</v>
      </c>
    </row>
    <row r="11" spans="1:6" x14ac:dyDescent="0.3">
      <c r="B11" s="14"/>
      <c r="C11" s="14"/>
      <c r="D11" s="14"/>
      <c r="E11" s="14"/>
      <c r="F11" s="14"/>
    </row>
    <row r="12" spans="1:6" s="1" customFormat="1" x14ac:dyDescent="0.3">
      <c r="A12" s="1" t="s">
        <v>87</v>
      </c>
      <c r="B12" s="20">
        <f>SUM(B3:B11)</f>
        <v>18000</v>
      </c>
      <c r="C12" s="20">
        <f>SUM(C3:C11)</f>
        <v>18000</v>
      </c>
      <c r="D12" s="20">
        <f>B12-C12</f>
        <v>0</v>
      </c>
      <c r="E12" s="20"/>
      <c r="F12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8AA3-67DF-4086-A9C0-EB904D576536}">
  <dimension ref="A1:G10"/>
  <sheetViews>
    <sheetView workbookViewId="0">
      <selection activeCell="C11" sqref="C11"/>
    </sheetView>
  </sheetViews>
  <sheetFormatPr baseColWidth="10" defaultRowHeight="14.4" x14ac:dyDescent="0.3"/>
  <cols>
    <col min="1" max="1" width="32.5546875" customWidth="1"/>
    <col min="2" max="6" width="11.44140625" style="14"/>
  </cols>
  <sheetData>
    <row r="1" spans="1:7" x14ac:dyDescent="0.3">
      <c r="A1" s="1" t="s">
        <v>117</v>
      </c>
      <c r="B1" s="2"/>
      <c r="C1" s="2"/>
      <c r="D1" s="4"/>
    </row>
    <row r="2" spans="1:7" ht="28.8" x14ac:dyDescent="0.3">
      <c r="A2" s="1" t="s">
        <v>27</v>
      </c>
      <c r="B2" s="2" t="s">
        <v>28</v>
      </c>
      <c r="C2" s="2" t="s">
        <v>29</v>
      </c>
      <c r="D2" s="5" t="s">
        <v>30</v>
      </c>
      <c r="E2" s="5" t="s">
        <v>33</v>
      </c>
      <c r="F2" s="5" t="s">
        <v>32</v>
      </c>
    </row>
    <row r="3" spans="1:7" x14ac:dyDescent="0.3">
      <c r="A3" t="s">
        <v>113</v>
      </c>
      <c r="B3" s="14">
        <v>20000</v>
      </c>
      <c r="E3" s="14">
        <v>14150</v>
      </c>
      <c r="F3" s="14">
        <v>18135</v>
      </c>
    </row>
    <row r="4" spans="1:7" x14ac:dyDescent="0.3">
      <c r="A4" t="s">
        <v>114</v>
      </c>
      <c r="B4" s="14">
        <v>2000</v>
      </c>
      <c r="E4" s="14">
        <v>2550</v>
      </c>
      <c r="F4" s="14">
        <v>2550</v>
      </c>
    </row>
    <row r="5" spans="1:7" x14ac:dyDescent="0.3">
      <c r="A5" s="1"/>
      <c r="B5" s="20"/>
      <c r="C5" s="20"/>
      <c r="D5" s="20"/>
      <c r="E5" s="20">
        <f>E3+E4</f>
        <v>16700</v>
      </c>
      <c r="F5" s="20">
        <f>F3+F4</f>
        <v>20685</v>
      </c>
      <c r="G5" t="s">
        <v>87</v>
      </c>
    </row>
    <row r="7" spans="1:7" x14ac:dyDescent="0.3">
      <c r="A7" t="s">
        <v>115</v>
      </c>
      <c r="C7" s="14">
        <v>12000</v>
      </c>
      <c r="E7" s="14">
        <v>11493</v>
      </c>
      <c r="F7" s="14">
        <v>11469</v>
      </c>
    </row>
    <row r="8" spans="1:7" x14ac:dyDescent="0.3">
      <c r="A8" t="s">
        <v>116</v>
      </c>
      <c r="C8" s="14">
        <v>10000</v>
      </c>
      <c r="E8" s="14">
        <v>3529</v>
      </c>
      <c r="F8" s="14">
        <v>7802</v>
      </c>
    </row>
    <row r="9" spans="1:7" x14ac:dyDescent="0.3">
      <c r="E9" s="20">
        <f>E7+E8</f>
        <v>15022</v>
      </c>
      <c r="F9" s="20">
        <f>F7+F8</f>
        <v>19271</v>
      </c>
      <c r="G9" t="s">
        <v>87</v>
      </c>
    </row>
    <row r="10" spans="1:7" x14ac:dyDescent="0.3">
      <c r="A10" s="1" t="s">
        <v>87</v>
      </c>
      <c r="B10" s="20">
        <f>SUM(B3:B9)</f>
        <v>22000</v>
      </c>
      <c r="C10" s="20">
        <f>SUM(C7:C9)</f>
        <v>22000</v>
      </c>
      <c r="D10" s="20">
        <v>1000</v>
      </c>
      <c r="E10" s="20">
        <f>E5-E9</f>
        <v>1678</v>
      </c>
      <c r="F10" s="20">
        <f>F5-F9</f>
        <v>1414</v>
      </c>
      <c r="G10" t="s"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237E-E9E7-4785-B7A9-A9C7F197BBE9}">
  <dimension ref="A1:F33"/>
  <sheetViews>
    <sheetView workbookViewId="0">
      <selection activeCell="E13" sqref="E13"/>
    </sheetView>
  </sheetViews>
  <sheetFormatPr baseColWidth="10" defaultRowHeight="14.4" x14ac:dyDescent="0.3"/>
  <cols>
    <col min="1" max="1" width="39.5546875" bestFit="1" customWidth="1"/>
    <col min="2" max="3" width="14.33203125" bestFit="1" customWidth="1"/>
    <col min="4" max="4" width="12.21875" bestFit="1" customWidth="1"/>
    <col min="5" max="6" width="13.33203125" bestFit="1" customWidth="1"/>
  </cols>
  <sheetData>
    <row r="1" spans="1:6" x14ac:dyDescent="0.3">
      <c r="A1" s="1" t="s">
        <v>13</v>
      </c>
      <c r="B1" s="2"/>
      <c r="C1" s="2"/>
      <c r="D1" s="4"/>
    </row>
    <row r="2" spans="1:6" ht="28.8" x14ac:dyDescent="0.3">
      <c r="A2" s="1" t="s">
        <v>27</v>
      </c>
      <c r="B2" s="2" t="s">
        <v>28</v>
      </c>
      <c r="C2" s="2" t="s">
        <v>29</v>
      </c>
      <c r="D2" s="5" t="s">
        <v>30</v>
      </c>
      <c r="E2" s="5" t="s">
        <v>33</v>
      </c>
      <c r="F2" s="5" t="s">
        <v>32</v>
      </c>
    </row>
    <row r="3" spans="1:6" x14ac:dyDescent="0.3">
      <c r="A3" s="13" t="s">
        <v>18</v>
      </c>
      <c r="B3" s="21">
        <v>170000</v>
      </c>
      <c r="C3" s="21"/>
      <c r="D3" s="22"/>
      <c r="E3" s="17">
        <v>160000</v>
      </c>
      <c r="F3" s="17">
        <v>160000</v>
      </c>
    </row>
    <row r="4" spans="1:6" x14ac:dyDescent="0.3">
      <c r="A4" s="13" t="s">
        <v>19</v>
      </c>
      <c r="B4" s="21">
        <v>330000</v>
      </c>
      <c r="C4" s="21"/>
      <c r="D4" s="22"/>
      <c r="E4" s="17">
        <v>321000</v>
      </c>
      <c r="F4" s="17">
        <v>210000</v>
      </c>
    </row>
    <row r="5" spans="1:6" x14ac:dyDescent="0.3">
      <c r="A5" s="13" t="s">
        <v>34</v>
      </c>
      <c r="B5" s="21">
        <v>155000</v>
      </c>
      <c r="C5" s="21"/>
      <c r="D5" s="22"/>
      <c r="E5" s="17">
        <v>151000</v>
      </c>
      <c r="F5" s="17">
        <v>201000</v>
      </c>
    </row>
    <row r="6" spans="1:6" x14ac:dyDescent="0.3">
      <c r="A6" s="13" t="s">
        <v>35</v>
      </c>
      <c r="B6" s="21">
        <v>220000</v>
      </c>
      <c r="C6" s="21"/>
      <c r="D6" s="22"/>
      <c r="E6" s="17">
        <v>208000</v>
      </c>
      <c r="F6" s="17">
        <v>193000</v>
      </c>
    </row>
    <row r="7" spans="1:6" x14ac:dyDescent="0.3">
      <c r="A7" s="13" t="s">
        <v>36</v>
      </c>
      <c r="B7" s="21">
        <v>5000</v>
      </c>
      <c r="C7" s="21"/>
      <c r="D7" s="22"/>
      <c r="E7" s="17">
        <v>1500</v>
      </c>
      <c r="F7" s="17">
        <v>170000</v>
      </c>
    </row>
    <row r="8" spans="1:6" x14ac:dyDescent="0.3">
      <c r="A8" s="13" t="s">
        <v>20</v>
      </c>
      <c r="B8" s="21">
        <v>380000</v>
      </c>
      <c r="C8" s="21"/>
      <c r="D8" s="22"/>
      <c r="E8" s="17">
        <v>376000</v>
      </c>
      <c r="F8" s="17">
        <v>511000</v>
      </c>
    </row>
    <row r="9" spans="1:6" x14ac:dyDescent="0.3">
      <c r="A9" s="13" t="s">
        <v>37</v>
      </c>
      <c r="B9" s="21">
        <v>7000</v>
      </c>
      <c r="C9" s="21"/>
      <c r="D9" s="22"/>
      <c r="E9" s="17">
        <v>7100</v>
      </c>
      <c r="F9" s="17">
        <v>79000</v>
      </c>
    </row>
    <row r="10" spans="1:6" x14ac:dyDescent="0.3">
      <c r="A10" s="13" t="s">
        <v>51</v>
      </c>
      <c r="B10" s="21">
        <v>2000</v>
      </c>
      <c r="C10" s="21"/>
      <c r="D10" s="22"/>
      <c r="E10" s="17">
        <v>500</v>
      </c>
      <c r="F10" s="17">
        <v>1000</v>
      </c>
    </row>
    <row r="11" spans="1:6" x14ac:dyDescent="0.3">
      <c r="A11" s="13" t="s">
        <v>21</v>
      </c>
      <c r="B11" s="21"/>
      <c r="C11" s="21">
        <v>380000</v>
      </c>
      <c r="D11" s="22"/>
      <c r="E11" s="17">
        <v>411000</v>
      </c>
      <c r="F11" s="17">
        <v>465000</v>
      </c>
    </row>
    <row r="12" spans="1:6" x14ac:dyDescent="0.3">
      <c r="A12" s="13" t="s">
        <v>38</v>
      </c>
      <c r="B12" s="21"/>
      <c r="C12" s="21">
        <v>120000</v>
      </c>
      <c r="D12" s="22"/>
      <c r="E12" s="17">
        <v>120000</v>
      </c>
      <c r="F12" s="17">
        <v>115000</v>
      </c>
    </row>
    <row r="13" spans="1:6" x14ac:dyDescent="0.3">
      <c r="A13" s="13" t="s">
        <v>39</v>
      </c>
      <c r="B13" s="21"/>
      <c r="C13" s="21">
        <v>85000</v>
      </c>
      <c r="D13" s="22"/>
      <c r="E13" s="17">
        <v>31000</v>
      </c>
      <c r="F13" s="17"/>
    </row>
    <row r="14" spans="1:6" x14ac:dyDescent="0.3">
      <c r="A14" s="13" t="s">
        <v>46</v>
      </c>
      <c r="B14" s="23"/>
      <c r="C14" s="23">
        <v>160000</v>
      </c>
      <c r="D14" s="22"/>
      <c r="E14" s="24">
        <v>112000</v>
      </c>
      <c r="F14" s="24">
        <v>115000</v>
      </c>
    </row>
    <row r="15" spans="1:6" x14ac:dyDescent="0.3">
      <c r="A15" s="13" t="s">
        <v>47</v>
      </c>
      <c r="B15" s="23"/>
      <c r="C15" s="23">
        <v>5000</v>
      </c>
      <c r="D15" s="22"/>
      <c r="E15" s="24">
        <v>4700</v>
      </c>
      <c r="F15" s="24"/>
    </row>
    <row r="16" spans="1:6" x14ac:dyDescent="0.3">
      <c r="A16" s="13" t="s">
        <v>22</v>
      </c>
      <c r="B16" s="23"/>
      <c r="C16" s="23">
        <v>35000</v>
      </c>
      <c r="D16" s="22"/>
      <c r="E16" s="17">
        <f>32800+1700</f>
        <v>34500</v>
      </c>
      <c r="F16" s="17">
        <v>102400</v>
      </c>
    </row>
    <row r="17" spans="1:6" x14ac:dyDescent="0.3">
      <c r="A17" s="13" t="s">
        <v>52</v>
      </c>
      <c r="B17" s="25"/>
      <c r="C17" s="25">
        <v>50000</v>
      </c>
      <c r="D17" s="24"/>
      <c r="E17" s="17">
        <f>27100+13500</f>
        <v>40600</v>
      </c>
      <c r="F17" s="17">
        <v>63500</v>
      </c>
    </row>
    <row r="18" spans="1:6" x14ac:dyDescent="0.3">
      <c r="A18" s="13" t="s">
        <v>55</v>
      </c>
      <c r="B18" s="25"/>
      <c r="C18" s="25">
        <v>10000</v>
      </c>
      <c r="D18" s="24"/>
      <c r="E18" s="17">
        <v>7900</v>
      </c>
      <c r="F18" s="17"/>
    </row>
    <row r="19" spans="1:6" x14ac:dyDescent="0.3">
      <c r="A19" s="13" t="s">
        <v>140</v>
      </c>
      <c r="B19" s="25"/>
      <c r="C19" s="25">
        <v>10000</v>
      </c>
      <c r="D19" s="24"/>
      <c r="E19" s="17"/>
      <c r="F19" s="17"/>
    </row>
    <row r="20" spans="1:6" x14ac:dyDescent="0.3">
      <c r="A20" s="13" t="s">
        <v>56</v>
      </c>
      <c r="B20" s="25"/>
      <c r="C20" s="25">
        <v>10000</v>
      </c>
      <c r="D20" s="24"/>
      <c r="E20" s="17">
        <v>9700</v>
      </c>
      <c r="F20" s="17">
        <v>100</v>
      </c>
    </row>
    <row r="21" spans="1:6" x14ac:dyDescent="0.3">
      <c r="A21" s="13" t="s">
        <v>54</v>
      </c>
      <c r="B21" s="25"/>
      <c r="C21" s="25">
        <v>50000</v>
      </c>
      <c r="D21" s="24"/>
      <c r="E21" s="24">
        <f>82000+48600</f>
        <v>130600</v>
      </c>
      <c r="F21" s="24">
        <v>9000</v>
      </c>
    </row>
    <row r="22" spans="1:6" x14ac:dyDescent="0.3">
      <c r="A22" s="13" t="s">
        <v>57</v>
      </c>
      <c r="B22" s="25"/>
      <c r="C22" s="25">
        <v>6000</v>
      </c>
      <c r="D22" s="24"/>
      <c r="E22" s="24">
        <v>5700</v>
      </c>
      <c r="F22" s="24">
        <v>5000</v>
      </c>
    </row>
    <row r="23" spans="1:6" x14ac:dyDescent="0.3">
      <c r="A23" s="13" t="s">
        <v>23</v>
      </c>
      <c r="B23" s="23"/>
      <c r="C23" s="23">
        <v>110000</v>
      </c>
      <c r="D23" s="22"/>
      <c r="E23" s="17">
        <v>105000</v>
      </c>
      <c r="F23" s="17">
        <v>150700</v>
      </c>
    </row>
    <row r="24" spans="1:6" x14ac:dyDescent="0.3">
      <c r="A24" s="13" t="s">
        <v>48</v>
      </c>
      <c r="B24" s="23"/>
      <c r="C24" s="23">
        <v>8000</v>
      </c>
      <c r="D24" s="22"/>
      <c r="E24" s="17">
        <v>6600</v>
      </c>
      <c r="F24" s="17">
        <v>6300</v>
      </c>
    </row>
    <row r="25" spans="1:6" x14ac:dyDescent="0.3">
      <c r="A25" s="13" t="s">
        <v>53</v>
      </c>
      <c r="B25" s="23"/>
      <c r="C25" s="23">
        <v>97000</v>
      </c>
      <c r="D25" s="22"/>
      <c r="E25" s="17">
        <f>14700+77000</f>
        <v>91700</v>
      </c>
      <c r="F25" s="17">
        <f>63900+12700</f>
        <v>76600</v>
      </c>
    </row>
    <row r="26" spans="1:6" x14ac:dyDescent="0.3">
      <c r="A26" s="13" t="s">
        <v>49</v>
      </c>
      <c r="B26" s="23"/>
      <c r="C26" s="23">
        <v>11000</v>
      </c>
      <c r="D26" s="22"/>
      <c r="E26" s="17">
        <f>6200+500+3900</f>
        <v>10600</v>
      </c>
      <c r="F26" s="17">
        <f>4000+3000+3400</f>
        <v>10400</v>
      </c>
    </row>
    <row r="27" spans="1:6" x14ac:dyDescent="0.3">
      <c r="A27" s="13" t="s">
        <v>24</v>
      </c>
      <c r="B27" s="23"/>
      <c r="C27" s="23">
        <v>3000</v>
      </c>
      <c r="D27" s="22"/>
      <c r="E27" s="17">
        <v>900</v>
      </c>
      <c r="F27" s="17">
        <v>7500</v>
      </c>
    </row>
    <row r="28" spans="1:6" x14ac:dyDescent="0.3">
      <c r="A28" s="13" t="s">
        <v>50</v>
      </c>
      <c r="B28" s="23"/>
      <c r="C28" s="23">
        <v>100000</v>
      </c>
      <c r="D28" s="22"/>
      <c r="E28" s="17"/>
      <c r="F28" s="17">
        <v>16100</v>
      </c>
    </row>
    <row r="29" spans="1:6" x14ac:dyDescent="0.3">
      <c r="A29" s="1" t="s">
        <v>16</v>
      </c>
      <c r="B29" s="21">
        <f>SUM(B3:B28)</f>
        <v>1269000</v>
      </c>
      <c r="C29" s="21">
        <f>SUM(C3:C28)</f>
        <v>1250000</v>
      </c>
      <c r="D29" s="22">
        <f>B29-C29</f>
        <v>19000</v>
      </c>
      <c r="E29" s="17"/>
      <c r="F29" s="17"/>
    </row>
    <row r="30" spans="1:6" x14ac:dyDescent="0.3">
      <c r="E30" s="14"/>
      <c r="F30" s="14"/>
    </row>
    <row r="31" spans="1:6" x14ac:dyDescent="0.3">
      <c r="E31" s="14"/>
      <c r="F31" s="14"/>
    </row>
    <row r="32" spans="1:6" x14ac:dyDescent="0.3">
      <c r="E32" s="14"/>
      <c r="F32" s="14"/>
    </row>
    <row r="33" spans="5:6" x14ac:dyDescent="0.3">
      <c r="E33" s="14"/>
      <c r="F33" s="14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243B-DD75-4D89-B629-260C96C2EAE4}">
  <dimension ref="A1:F18"/>
  <sheetViews>
    <sheetView workbookViewId="0">
      <selection activeCell="D19" sqref="D19"/>
    </sheetView>
  </sheetViews>
  <sheetFormatPr baseColWidth="10" defaultRowHeight="18" x14ac:dyDescent="0.35"/>
  <cols>
    <col min="1" max="1" width="39.109375" customWidth="1"/>
    <col min="2" max="2" width="14.109375" style="44" customWidth="1"/>
    <col min="3" max="3" width="14.33203125" style="44" customWidth="1"/>
    <col min="4" max="4" width="12.5546875" style="44" customWidth="1"/>
    <col min="5" max="6" width="19" style="44" customWidth="1"/>
  </cols>
  <sheetData>
    <row r="1" spans="1:6" x14ac:dyDescent="0.35">
      <c r="A1" s="1" t="s">
        <v>13</v>
      </c>
      <c r="B1" s="42"/>
      <c r="C1" s="42"/>
      <c r="D1" s="43"/>
    </row>
    <row r="2" spans="1:6" x14ac:dyDescent="0.35">
      <c r="A2" s="1" t="s">
        <v>27</v>
      </c>
      <c r="B2" s="42" t="s">
        <v>28</v>
      </c>
      <c r="C2" s="42" t="s">
        <v>29</v>
      </c>
      <c r="D2" s="45" t="s">
        <v>30</v>
      </c>
      <c r="E2" s="45" t="s">
        <v>33</v>
      </c>
      <c r="F2" s="45" t="s">
        <v>32</v>
      </c>
    </row>
    <row r="4" spans="1:6" x14ac:dyDescent="0.35">
      <c r="A4" t="s">
        <v>45</v>
      </c>
    </row>
    <row r="5" spans="1:6" x14ac:dyDescent="0.35">
      <c r="A5" s="46" t="s">
        <v>76</v>
      </c>
    </row>
    <row r="6" spans="1:6" x14ac:dyDescent="0.35">
      <c r="A6" s="46" t="s">
        <v>20</v>
      </c>
      <c r="B6" s="44">
        <v>20000</v>
      </c>
      <c r="E6" s="44">
        <v>20000</v>
      </c>
      <c r="F6" s="44">
        <v>20000</v>
      </c>
    </row>
    <row r="7" spans="1:6" x14ac:dyDescent="0.35">
      <c r="A7" s="46" t="s">
        <v>119</v>
      </c>
    </row>
    <row r="8" spans="1:6" x14ac:dyDescent="0.35">
      <c r="A8" s="46" t="s">
        <v>118</v>
      </c>
    </row>
    <row r="9" spans="1:6" x14ac:dyDescent="0.35">
      <c r="A9" s="46" t="s">
        <v>126</v>
      </c>
      <c r="B9" s="44">
        <v>5000</v>
      </c>
      <c r="E9" s="44">
        <v>3250</v>
      </c>
    </row>
    <row r="10" spans="1:6" x14ac:dyDescent="0.35">
      <c r="A10" s="46" t="s">
        <v>92</v>
      </c>
    </row>
    <row r="11" spans="1:6" x14ac:dyDescent="0.35">
      <c r="A11" s="46" t="s">
        <v>85</v>
      </c>
    </row>
    <row r="12" spans="1:6" x14ac:dyDescent="0.35">
      <c r="A12" s="46" t="s">
        <v>103</v>
      </c>
      <c r="C12" s="44">
        <v>15000</v>
      </c>
      <c r="E12" s="44">
        <v>11659</v>
      </c>
      <c r="F12" s="44">
        <v>1331</v>
      </c>
    </row>
    <row r="13" spans="1:6" x14ac:dyDescent="0.35">
      <c r="A13" s="46" t="s">
        <v>123</v>
      </c>
      <c r="E13" s="44">
        <v>48</v>
      </c>
    </row>
    <row r="14" spans="1:6" x14ac:dyDescent="0.35">
      <c r="A14" s="46" t="s">
        <v>120</v>
      </c>
      <c r="E14" s="44">
        <v>875</v>
      </c>
    </row>
    <row r="15" spans="1:6" x14ac:dyDescent="0.35">
      <c r="A15" s="46" t="s">
        <v>127</v>
      </c>
      <c r="C15" s="44">
        <v>10000</v>
      </c>
      <c r="E15" s="44">
        <v>3108</v>
      </c>
      <c r="F15" s="44">
        <v>10031</v>
      </c>
    </row>
    <row r="16" spans="1:6" x14ac:dyDescent="0.35">
      <c r="A16" s="46" t="s">
        <v>128</v>
      </c>
      <c r="F16" s="44">
        <v>4434</v>
      </c>
    </row>
    <row r="17" spans="1:4" x14ac:dyDescent="0.35">
      <c r="A17" s="46" t="s">
        <v>125</v>
      </c>
    </row>
    <row r="18" spans="1:4" x14ac:dyDescent="0.35">
      <c r="A18" s="41" t="s">
        <v>30</v>
      </c>
      <c r="B18" s="44">
        <f>SUM(B6:B17)</f>
        <v>25000</v>
      </c>
      <c r="C18" s="44">
        <f>SUM(C6:C16)</f>
        <v>25000</v>
      </c>
      <c r="D18" s="44">
        <f>B18-C18</f>
        <v>0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3555-AEBA-49A2-A0CD-27365F1198F0}">
  <dimension ref="A1:F23"/>
  <sheetViews>
    <sheetView topLeftCell="A9" workbookViewId="0">
      <selection activeCell="C15" sqref="C15"/>
    </sheetView>
  </sheetViews>
  <sheetFormatPr baseColWidth="10" defaultRowHeight="18" x14ac:dyDescent="0.35"/>
  <cols>
    <col min="1" max="1" width="34.6640625" customWidth="1"/>
    <col min="2" max="2" width="15" style="44" customWidth="1"/>
    <col min="3" max="3" width="14.33203125" style="44" customWidth="1"/>
    <col min="4" max="4" width="14.44140625" style="44" bestFit="1" customWidth="1"/>
    <col min="5" max="6" width="19.109375" style="44" customWidth="1"/>
  </cols>
  <sheetData>
    <row r="1" spans="1:6" x14ac:dyDescent="0.35">
      <c r="A1" s="48" t="s">
        <v>13</v>
      </c>
      <c r="B1" s="42"/>
      <c r="C1" s="42"/>
      <c r="D1" s="43"/>
    </row>
    <row r="2" spans="1:6" x14ac:dyDescent="0.35">
      <c r="A2" s="48" t="s">
        <v>27</v>
      </c>
      <c r="B2" s="42" t="s">
        <v>28</v>
      </c>
      <c r="C2" s="42" t="s">
        <v>29</v>
      </c>
      <c r="D2" s="45" t="s">
        <v>30</v>
      </c>
      <c r="E2" s="45" t="s">
        <v>33</v>
      </c>
      <c r="F2" s="45" t="s">
        <v>32</v>
      </c>
    </row>
    <row r="4" spans="1:6" x14ac:dyDescent="0.35">
      <c r="A4" s="46" t="s">
        <v>76</v>
      </c>
      <c r="B4" s="44">
        <v>90000</v>
      </c>
      <c r="E4" s="44">
        <v>88572</v>
      </c>
      <c r="F4" s="44">
        <v>64405</v>
      </c>
    </row>
    <row r="5" spans="1:6" x14ac:dyDescent="0.35">
      <c r="A5" s="46" t="s">
        <v>129</v>
      </c>
      <c r="B5" s="44">
        <f>50000+155000</f>
        <v>205000</v>
      </c>
      <c r="E5" s="44">
        <v>185000</v>
      </c>
      <c r="F5" s="44">
        <v>195000</v>
      </c>
    </row>
    <row r="6" spans="1:6" x14ac:dyDescent="0.35">
      <c r="A6" s="46" t="s">
        <v>130</v>
      </c>
      <c r="B6" s="44">
        <v>208000</v>
      </c>
      <c r="E6" s="44">
        <v>208000</v>
      </c>
      <c r="F6" s="44">
        <v>222470</v>
      </c>
    </row>
    <row r="7" spans="1:6" x14ac:dyDescent="0.35">
      <c r="A7" s="46" t="s">
        <v>98</v>
      </c>
      <c r="E7" s="44">
        <v>4903</v>
      </c>
      <c r="F7" s="44">
        <v>2730</v>
      </c>
    </row>
    <row r="8" spans="1:6" x14ac:dyDescent="0.35">
      <c r="A8" s="46" t="s">
        <v>78</v>
      </c>
      <c r="B8" s="44">
        <v>25000</v>
      </c>
      <c r="F8" s="44">
        <v>25000</v>
      </c>
    </row>
    <row r="9" spans="1:6" x14ac:dyDescent="0.35">
      <c r="A9" s="46" t="s">
        <v>92</v>
      </c>
    </row>
    <row r="10" spans="1:6" x14ac:dyDescent="0.35">
      <c r="A10" s="46" t="s">
        <v>131</v>
      </c>
      <c r="C10" s="44">
        <v>35000</v>
      </c>
      <c r="E10" s="44">
        <v>31999</v>
      </c>
      <c r="F10" s="44">
        <v>39523</v>
      </c>
    </row>
    <row r="11" spans="1:6" x14ac:dyDescent="0.35">
      <c r="A11" s="46" t="s">
        <v>121</v>
      </c>
      <c r="E11" s="44">
        <v>90</v>
      </c>
      <c r="F11" s="44">
        <v>90817</v>
      </c>
    </row>
    <row r="12" spans="1:6" x14ac:dyDescent="0.35">
      <c r="A12" s="46" t="s">
        <v>132</v>
      </c>
      <c r="C12" s="44">
        <v>9000</v>
      </c>
      <c r="E12" s="44">
        <v>8961</v>
      </c>
      <c r="F12" s="44">
        <v>0</v>
      </c>
    </row>
    <row r="13" spans="1:6" x14ac:dyDescent="0.35">
      <c r="A13" s="46" t="s">
        <v>120</v>
      </c>
      <c r="C13" s="44">
        <v>205000</v>
      </c>
      <c r="E13" s="44">
        <v>203500</v>
      </c>
      <c r="F13" s="44">
        <f>41104+3500</f>
        <v>44604</v>
      </c>
    </row>
    <row r="14" spans="1:6" x14ac:dyDescent="0.35">
      <c r="A14" s="46" t="s">
        <v>142</v>
      </c>
      <c r="C14" s="44">
        <v>15000</v>
      </c>
      <c r="F14" s="44">
        <v>15596</v>
      </c>
    </row>
    <row r="15" spans="1:6" x14ac:dyDescent="0.35">
      <c r="A15" s="46" t="s">
        <v>133</v>
      </c>
      <c r="C15" s="44">
        <v>35000</v>
      </c>
      <c r="E15" s="44">
        <v>32125</v>
      </c>
    </row>
    <row r="16" spans="1:6" x14ac:dyDescent="0.35">
      <c r="A16" s="46" t="s">
        <v>134</v>
      </c>
      <c r="C16" s="44">
        <v>5000</v>
      </c>
      <c r="E16" s="44">
        <v>4842</v>
      </c>
      <c r="F16" s="44">
        <v>4801</v>
      </c>
    </row>
    <row r="17" spans="1:6" x14ac:dyDescent="0.35">
      <c r="A17" s="46" t="s">
        <v>135</v>
      </c>
      <c r="C17" s="44">
        <v>60000</v>
      </c>
      <c r="E17" s="44">
        <v>55218</v>
      </c>
      <c r="F17" s="44">
        <v>87581</v>
      </c>
    </row>
    <row r="18" spans="1:6" x14ac:dyDescent="0.35">
      <c r="A18" s="46" t="s">
        <v>122</v>
      </c>
      <c r="C18" s="44">
        <v>2000</v>
      </c>
      <c r="E18" s="44">
        <v>1558</v>
      </c>
      <c r="F18" s="44">
        <v>920</v>
      </c>
    </row>
    <row r="19" spans="1:6" x14ac:dyDescent="0.35">
      <c r="A19" s="46" t="s">
        <v>124</v>
      </c>
      <c r="C19" s="44">
        <v>55000</v>
      </c>
      <c r="E19" s="44">
        <f>32163+17063</f>
        <v>49226</v>
      </c>
      <c r="F19" s="44">
        <v>54369</v>
      </c>
    </row>
    <row r="20" spans="1:6" x14ac:dyDescent="0.35">
      <c r="A20" s="46" t="s">
        <v>136</v>
      </c>
      <c r="C20" s="44">
        <v>1800</v>
      </c>
      <c r="E20" s="44">
        <v>1600</v>
      </c>
    </row>
    <row r="21" spans="1:6" x14ac:dyDescent="0.35">
      <c r="A21" s="46" t="s">
        <v>137</v>
      </c>
      <c r="C21" s="44">
        <v>4000</v>
      </c>
      <c r="E21" s="44">
        <v>3979</v>
      </c>
    </row>
    <row r="22" spans="1:6" x14ac:dyDescent="0.35">
      <c r="A22" s="46" t="s">
        <v>138</v>
      </c>
      <c r="C22" s="44">
        <v>2200</v>
      </c>
      <c r="E22" s="44">
        <v>2160</v>
      </c>
      <c r="F22" s="44">
        <v>2027</v>
      </c>
    </row>
    <row r="23" spans="1:6" x14ac:dyDescent="0.35">
      <c r="A23" s="46" t="s">
        <v>141</v>
      </c>
      <c r="B23" s="44">
        <f>SUM(B4:B22)</f>
        <v>528000</v>
      </c>
      <c r="C23" s="44">
        <f>SUM(C4:C22)</f>
        <v>429000</v>
      </c>
      <c r="D23" s="44">
        <f>B23-C23</f>
        <v>99000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Alle avdelinger</vt:lpstr>
      <vt:lpstr>1 Fotball</vt:lpstr>
      <vt:lpstr>2 Handball</vt:lpstr>
      <vt:lpstr>3 Ski</vt:lpstr>
      <vt:lpstr>5 Friidrett</vt:lpstr>
      <vt:lpstr>6 Trim</vt:lpstr>
      <vt:lpstr>7 Styret</vt:lpstr>
      <vt:lpstr>08 Skihytta</vt:lpstr>
      <vt:lpstr>9 Kjeringi Open</vt:lpstr>
      <vt:lpstr>10 Barneidrett</vt:lpstr>
      <vt:lpstr>12 Volleyball</vt:lpstr>
      <vt:lpstr>16 Innebandy</vt:lpstr>
      <vt:lpstr>18 Telemark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Ramung, Sindre B.</dc:creator>
  <cp:lastModifiedBy>Ramung, Sindre Børsheim</cp:lastModifiedBy>
  <cp:lastPrinted>2025-02-27T14:37:23Z</cp:lastPrinted>
  <dcterms:created xsi:type="dcterms:W3CDTF">2023-03-15T21:33:56Z</dcterms:created>
  <dcterms:modified xsi:type="dcterms:W3CDTF">2026-03-22T11:18:12Z</dcterms:modified>
</cp:coreProperties>
</file>