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br\Dropbox\SYRIL\Prosjekt Stadion kunstgras og klubbhus\Spelemiddelsøknad\"/>
    </mc:Choice>
  </mc:AlternateContent>
  <xr:revisionPtr revIDLastSave="0" documentId="13_ncr:1_{CCE6A23D-086C-4F36-BA16-76285EB06846}" xr6:coauthVersionLast="47" xr6:coauthVersionMax="47" xr10:uidLastSave="{00000000-0000-0000-0000-000000000000}"/>
  <bookViews>
    <workbookView xWindow="-60" yWindow="-16320" windowWidth="29040" windowHeight="15720" xr2:uid="{00000000-000D-0000-FFFF-FFFF00000000}"/>
  </bookViews>
  <sheets>
    <sheet name="Investeringsbudsjett" sheetId="1" r:id="rId1"/>
    <sheet name="Likviditetsbudsjett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B3" i="2" l="1"/>
  <c r="B4" i="2" l="1"/>
  <c r="B11" i="2" s="1"/>
  <c r="B10" i="1"/>
  <c r="C10" i="1"/>
  <c r="D10" i="1"/>
  <c r="F9" i="2" l="1"/>
  <c r="C11" i="2"/>
  <c r="F7" i="2"/>
  <c r="G7" i="2" s="1"/>
  <c r="D2" i="2"/>
  <c r="E2" i="2" s="1"/>
  <c r="H2" i="2" s="1"/>
  <c r="D3" i="2" l="1"/>
  <c r="E3" i="2" l="1"/>
  <c r="I3" i="2" s="1"/>
  <c r="D4" i="2" l="1"/>
  <c r="H3" i="2"/>
  <c r="I4" i="2"/>
  <c r="F5" i="2" l="1"/>
  <c r="G5" i="2" s="1"/>
  <c r="G11" i="2" s="1"/>
  <c r="F11" i="2" l="1"/>
  <c r="E4" i="2" l="1"/>
  <c r="I9" i="2" l="1"/>
  <c r="I8" i="2"/>
  <c r="I7" i="2"/>
  <c r="I6" i="2"/>
  <c r="I5" i="2"/>
  <c r="H4" i="2"/>
  <c r="D5" i="2"/>
  <c r="E5" i="2" l="1"/>
  <c r="I11" i="2"/>
  <c r="H5" i="2" l="1"/>
  <c r="D6" i="2"/>
  <c r="E6" i="2" l="1"/>
  <c r="D7" i="2" s="1"/>
  <c r="E7" i="2" s="1"/>
  <c r="E11" i="2" s="1"/>
  <c r="H7" i="2" l="1"/>
  <c r="D8" i="2"/>
  <c r="H6" i="2"/>
  <c r="E8" i="2" l="1"/>
  <c r="H8" i="2" l="1"/>
  <c r="D9" i="2"/>
  <c r="E9" i="2" l="1"/>
  <c r="H9" i="2" s="1"/>
  <c r="B18" i="1"/>
  <c r="B20" i="1" s="1"/>
</calcChain>
</file>

<file path=xl/sharedStrings.xml><?xml version="1.0" encoding="utf-8"?>
<sst xmlns="http://schemas.openxmlformats.org/spreadsheetml/2006/main" count="52" uniqueCount="46">
  <si>
    <t>Beløp (kr)</t>
  </si>
  <si>
    <t>Finansiering</t>
  </si>
  <si>
    <t>Kommentar</t>
  </si>
  <si>
    <t>Sum finansiering</t>
  </si>
  <si>
    <t>År / kvartal</t>
  </si>
  <si>
    <t>Utgifter</t>
  </si>
  <si>
    <t>Inntekter (uten lån)</t>
  </si>
  <si>
    <t>Saldo før lån</t>
  </si>
  <si>
    <t>Behov for mellomfinansiering</t>
  </si>
  <si>
    <t>Nedbetaling lån</t>
  </si>
  <si>
    <t>Saldo slutt</t>
  </si>
  <si>
    <t>2025 Q3–Q4</t>
  </si>
  <si>
    <t>Tilstandsundersøkelser</t>
  </si>
  <si>
    <t>Administrasjon</t>
  </si>
  <si>
    <t>Finanskostnadar</t>
  </si>
  <si>
    <t>Sum kostnadar</t>
  </si>
  <si>
    <t>Gåvemidlar Sparebankstiftinga Sogn og Fjordane</t>
  </si>
  <si>
    <t>Dugnad verdi</t>
  </si>
  <si>
    <t>2026 Q1-Q2</t>
  </si>
  <si>
    <t>2026 Q3–Q4</t>
  </si>
  <si>
    <t>2027 Q1-Q2</t>
  </si>
  <si>
    <t>2027 Q3–Q4</t>
  </si>
  <si>
    <t>2028 Q1-Q2</t>
  </si>
  <si>
    <t>Budsjettert resultat</t>
  </si>
  <si>
    <t>Eigenkapital</t>
  </si>
  <si>
    <t>Sum</t>
  </si>
  <si>
    <t>2028 Q3–Q4</t>
  </si>
  <si>
    <t>2029 Q1-Q2</t>
  </si>
  <si>
    <t>Utbetaling etterskotsmidlar</t>
  </si>
  <si>
    <t>Q1-Q2 2026</t>
  </si>
  <si>
    <t>Q3-Q4 2026</t>
  </si>
  <si>
    <t>Mur og sikringsgjerde</t>
  </si>
  <si>
    <t>Kostnader</t>
  </si>
  <si>
    <t xml:space="preserve">Bane grunnarbeid </t>
  </si>
  <si>
    <t>Kunstgrasdekke</t>
  </si>
  <si>
    <t>Lysanlegg</t>
  </si>
  <si>
    <t>Beløp eks mva</t>
  </si>
  <si>
    <t xml:space="preserve">Mva </t>
  </si>
  <si>
    <t>Spelemidlar</t>
  </si>
  <si>
    <t xml:space="preserve">Eigenkapital/gåver </t>
  </si>
  <si>
    <t>Straumsmarte annlegg Sparebankstiftinga SFj.</t>
  </si>
  <si>
    <t>Eigenkapital/gåver. Tildelt. Utbetaling Q1 2026</t>
  </si>
  <si>
    <t>Uforutsette kostnadar</t>
  </si>
  <si>
    <t>Lån</t>
  </si>
  <si>
    <t>Jf. tilsegn. 2026</t>
  </si>
  <si>
    <t>Utbetaling på etterskot. 2028-29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</si>
</sst>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&quot;kr&quot;\ * #,##0_-;\-&quot;kr&quot;\ * #,##0_-;_-&quot;kr&quot;\ * &quot;-&quot;??_-;_-@_-"/>
    <numFmt numFmtId="165" formatCode="&quot; &quot;#,##0&quot; &quot;;&quot; (&quot;#,##0&quot;)&quot;;&quot; -&quot;00&quot; &quot;;&quot; &quot;@&quot; &quot;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44" fontId="0" fillId="0" borderId="0" xfId="2" applyFont="1"/>
    <xf numFmtId="44" fontId="3" fillId="0" borderId="0" xfId="2" applyFont="1"/>
    <xf numFmtId="164" fontId="0" fillId="0" borderId="0" xfId="2" applyNumberFormat="1" applyFont="1"/>
    <xf numFmtId="164" fontId="3" fillId="0" borderId="0" xfId="2" applyNumberFormat="1" applyFont="1"/>
    <xf numFmtId="44" fontId="0" fillId="0" borderId="0" xfId="0" applyNumberFormat="1"/>
    <xf numFmtId="164" fontId="2" fillId="0" borderId="0" xfId="2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left" wrapText="1"/>
      <protection locked="0"/>
    </xf>
    <xf numFmtId="165" fontId="7" fillId="2" borderId="1" xfId="1" applyNumberFormat="1" applyFont="1" applyFill="1" applyBorder="1" applyAlignment="1" applyProtection="1">
      <alignment wrapText="1"/>
      <protection locked="0"/>
    </xf>
    <xf numFmtId="44" fontId="0" fillId="0" borderId="0" xfId="2" applyFont="1" applyBorder="1"/>
    <xf numFmtId="10" fontId="0" fillId="0" borderId="0" xfId="0" applyNumberFormat="1"/>
    <xf numFmtId="165" fontId="6" fillId="2" borderId="1" xfId="1" applyNumberFormat="1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6" fillId="2" borderId="1" xfId="1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/>
    </xf>
    <xf numFmtId="164" fontId="10" fillId="0" borderId="0" xfId="2" applyNumberFormat="1" applyFont="1" applyAlignment="1">
      <alignment horizontal="left"/>
    </xf>
    <xf numFmtId="43" fontId="6" fillId="2" borderId="1" xfId="1" applyFont="1" applyFill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left"/>
    </xf>
    <xf numFmtId="165" fontId="11" fillId="2" borderId="1" xfId="1" applyNumberFormat="1" applyFont="1" applyFill="1" applyBorder="1" applyAlignment="1" applyProtection="1">
      <alignment wrapText="1"/>
      <protection locked="0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45" zoomScaleNormal="145" workbookViewId="0">
      <selection activeCell="D24" sqref="D24"/>
    </sheetView>
  </sheetViews>
  <sheetFormatPr baseColWidth="10" defaultColWidth="8.88671875" defaultRowHeight="14.4" x14ac:dyDescent="0.3"/>
  <cols>
    <col min="1" max="1" width="36.109375" customWidth="1"/>
    <col min="2" max="2" width="15.88671875" style="6" bestFit="1" customWidth="1"/>
    <col min="3" max="3" width="13.5546875" bestFit="1" customWidth="1"/>
    <col min="4" max="4" width="13.5546875" customWidth="1"/>
    <col min="5" max="5" width="40.21875" bestFit="1" customWidth="1"/>
    <col min="6" max="6" width="21" bestFit="1" customWidth="1"/>
    <col min="7" max="7" width="9.77734375" bestFit="1" customWidth="1"/>
    <col min="9" max="9" width="9.77734375" bestFit="1" customWidth="1"/>
  </cols>
  <sheetData>
    <row r="1" spans="1:9" s="3" customFormat="1" x14ac:dyDescent="0.3">
      <c r="A1" s="20" t="s">
        <v>32</v>
      </c>
      <c r="B1" s="21" t="s">
        <v>36</v>
      </c>
      <c r="C1" s="20" t="s">
        <v>37</v>
      </c>
      <c r="D1" s="20" t="s">
        <v>17</v>
      </c>
    </row>
    <row r="2" spans="1:9" s="3" customFormat="1" x14ac:dyDescent="0.3">
      <c r="A2" s="12" t="s">
        <v>12</v>
      </c>
      <c r="B2" s="13">
        <v>40000</v>
      </c>
      <c r="C2" s="13">
        <v>10000</v>
      </c>
      <c r="D2" s="13">
        <v>57100</v>
      </c>
      <c r="E2" s="17" t="s">
        <v>29</v>
      </c>
      <c r="F2"/>
      <c r="G2" s="14"/>
    </row>
    <row r="3" spans="1:9" s="3" customFormat="1" x14ac:dyDescent="0.3">
      <c r="A3" s="12" t="s">
        <v>31</v>
      </c>
      <c r="B3" s="13">
        <v>44500</v>
      </c>
      <c r="C3" s="13">
        <v>11125</v>
      </c>
      <c r="D3" s="13"/>
      <c r="E3" s="17" t="s">
        <v>29</v>
      </c>
      <c r="F3"/>
      <c r="G3" s="15"/>
    </row>
    <row r="4" spans="1:9" s="3" customFormat="1" x14ac:dyDescent="0.3">
      <c r="A4" s="12" t="s">
        <v>33</v>
      </c>
      <c r="B4" s="13">
        <v>160000</v>
      </c>
      <c r="C4" s="13">
        <v>40000</v>
      </c>
      <c r="D4" s="13"/>
      <c r="E4" s="17" t="s">
        <v>29</v>
      </c>
    </row>
    <row r="5" spans="1:9" x14ac:dyDescent="0.3">
      <c r="A5" s="12" t="s">
        <v>35</v>
      </c>
      <c r="B5" s="13">
        <v>452000</v>
      </c>
      <c r="C5" s="13">
        <v>113000</v>
      </c>
      <c r="D5" s="13"/>
      <c r="E5" s="17" t="s">
        <v>29</v>
      </c>
      <c r="I5" s="4"/>
    </row>
    <row r="6" spans="1:9" x14ac:dyDescent="0.3">
      <c r="A6" s="12" t="s">
        <v>34</v>
      </c>
      <c r="B6" s="13">
        <v>3800000</v>
      </c>
      <c r="C6" s="13">
        <v>950000</v>
      </c>
      <c r="D6" s="13"/>
      <c r="E6" s="17" t="s">
        <v>30</v>
      </c>
      <c r="I6" s="8"/>
    </row>
    <row r="7" spans="1:9" x14ac:dyDescent="0.3">
      <c r="A7" s="12" t="s">
        <v>42</v>
      </c>
      <c r="B7" s="13">
        <v>220000</v>
      </c>
      <c r="C7" s="13">
        <v>55000</v>
      </c>
      <c r="D7" s="13"/>
      <c r="E7" s="17" t="s">
        <v>30</v>
      </c>
    </row>
    <row r="8" spans="1:9" s="2" customFormat="1" x14ac:dyDescent="0.3">
      <c r="A8" s="12" t="s">
        <v>13</v>
      </c>
      <c r="B8" s="13"/>
      <c r="C8" s="13"/>
      <c r="D8" s="13">
        <v>275000</v>
      </c>
      <c r="E8" s="17"/>
    </row>
    <row r="9" spans="1:9" s="2" customFormat="1" x14ac:dyDescent="0.3">
      <c r="A9" s="12" t="s">
        <v>14</v>
      </c>
      <c r="B9" s="24">
        <v>225000</v>
      </c>
      <c r="C9" s="13"/>
      <c r="D9" s="13"/>
      <c r="E9" s="18"/>
    </row>
    <row r="10" spans="1:9" s="2" customFormat="1" x14ac:dyDescent="0.3">
      <c r="A10" s="12" t="s">
        <v>15</v>
      </c>
      <c r="B10" s="16">
        <f>SUM(B2:B9)</f>
        <v>4941500</v>
      </c>
      <c r="C10" s="16">
        <f t="shared" ref="C10:D10" si="0">SUM(C2:C9)</f>
        <v>1179125</v>
      </c>
      <c r="D10" s="16">
        <f t="shared" si="0"/>
        <v>332100</v>
      </c>
      <c r="E10" s="10"/>
    </row>
    <row r="11" spans="1:9" s="2" customFormat="1" x14ac:dyDescent="0.3">
      <c r="A11"/>
      <c r="B11" s="9"/>
      <c r="C11" s="5"/>
      <c r="D11" s="5"/>
      <c r="E11" s="3"/>
    </row>
    <row r="12" spans="1:9" s="2" customFormat="1" x14ac:dyDescent="0.3">
      <c r="A12" s="2" t="s">
        <v>1</v>
      </c>
      <c r="B12" s="7" t="s">
        <v>0</v>
      </c>
      <c r="E12" s="2" t="s">
        <v>2</v>
      </c>
    </row>
    <row r="13" spans="1:9" x14ac:dyDescent="0.3">
      <c r="A13" s="12" t="s">
        <v>16</v>
      </c>
      <c r="B13" s="13">
        <v>800000</v>
      </c>
      <c r="C13" s="13"/>
      <c r="D13" s="13"/>
      <c r="E13" s="23" t="s">
        <v>41</v>
      </c>
    </row>
    <row r="14" spans="1:9" x14ac:dyDescent="0.3">
      <c r="A14" s="12" t="s">
        <v>38</v>
      </c>
      <c r="B14" s="13">
        <v>1953000</v>
      </c>
      <c r="C14" s="13"/>
      <c r="D14" s="13"/>
      <c r="E14" s="17" t="s">
        <v>45</v>
      </c>
    </row>
    <row r="15" spans="1:9" x14ac:dyDescent="0.3">
      <c r="A15" s="12" t="s">
        <v>43</v>
      </c>
      <c r="B15" s="13">
        <v>1200000</v>
      </c>
      <c r="C15" s="13"/>
      <c r="D15" s="13"/>
      <c r="E15" s="17" t="s">
        <v>44</v>
      </c>
    </row>
    <row r="16" spans="1:9" x14ac:dyDescent="0.3">
      <c r="A16" s="12" t="s">
        <v>40</v>
      </c>
      <c r="B16" s="13">
        <v>150000</v>
      </c>
      <c r="C16" s="13"/>
      <c r="D16" s="13"/>
      <c r="E16" s="23" t="s">
        <v>41</v>
      </c>
    </row>
    <row r="17" spans="1:5" x14ac:dyDescent="0.3">
      <c r="A17" s="12" t="s">
        <v>24</v>
      </c>
      <c r="B17" s="13">
        <v>2017625</v>
      </c>
      <c r="C17" s="13"/>
      <c r="D17" s="13"/>
      <c r="E17" s="17" t="s">
        <v>39</v>
      </c>
    </row>
    <row r="18" spans="1:5" s="2" customFormat="1" x14ac:dyDescent="0.3">
      <c r="A18" s="12" t="s">
        <v>3</v>
      </c>
      <c r="B18" s="16">
        <f>SUM(B13:B17)</f>
        <v>6120625</v>
      </c>
      <c r="C18" s="13"/>
      <c r="D18" s="13"/>
      <c r="E18" s="3"/>
    </row>
    <row r="20" spans="1:5" x14ac:dyDescent="0.3">
      <c r="A20" s="12" t="s">
        <v>23</v>
      </c>
      <c r="B20" s="16">
        <f>B18-(B10+C10)</f>
        <v>0</v>
      </c>
    </row>
  </sheetData>
  <dataValidations count="2">
    <dataValidation type="whole" operator="greaterThan" allowBlank="1" showInputMessage="1" showErrorMessage="1" error="Beløp må oppgis i hele kroner." sqref="B2:D10" xr:uid="{80050360-E707-4B6E-B5C2-3271EC96CB2B}">
      <formula1>0</formula1>
    </dataValidation>
    <dataValidation type="textLength" operator="lessThanOrEqual" allowBlank="1" showInputMessage="1" showErrorMessage="1" error="Tekstlengde kan ikke overstige 25 tegn." sqref="A2:A10" xr:uid="{2DF8BDDC-B005-414E-A4F4-BE436B7273DB}">
      <formula1>25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35" sqref="C35"/>
    </sheetView>
  </sheetViews>
  <sheetFormatPr baseColWidth="10" defaultColWidth="8.88671875" defaultRowHeight="14.4" x14ac:dyDescent="0.3"/>
  <cols>
    <col min="1" max="1" width="14" customWidth="1"/>
    <col min="2" max="2" width="18.44140625" customWidth="1"/>
    <col min="3" max="3" width="22" customWidth="1"/>
    <col min="4" max="4" width="15.6640625" bestFit="1" customWidth="1"/>
    <col min="5" max="6" width="30" customWidth="1"/>
    <col min="7" max="7" width="17" customWidth="1"/>
    <col min="8" max="8" width="15.6640625" bestFit="1" customWidth="1"/>
    <col min="9" max="9" width="14.77734375" bestFit="1" customWidth="1"/>
  </cols>
  <sheetData>
    <row r="1" spans="1:9" x14ac:dyDescent="0.3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1" t="s">
        <v>28</v>
      </c>
      <c r="G1" s="1" t="s">
        <v>9</v>
      </c>
      <c r="H1" s="1" t="s">
        <v>10</v>
      </c>
      <c r="I1" s="11" t="s">
        <v>14</v>
      </c>
    </row>
    <row r="2" spans="1:9" x14ac:dyDescent="0.3">
      <c r="A2" s="12" t="s">
        <v>11</v>
      </c>
      <c r="B2" s="13">
        <v>0</v>
      </c>
      <c r="C2" s="13"/>
      <c r="D2" s="12">
        <f>C2-B2</f>
        <v>0</v>
      </c>
      <c r="E2" s="13">
        <f>IF(D2&lt;0,-D2,0)</f>
        <v>0</v>
      </c>
      <c r="F2" s="13">
        <v>0</v>
      </c>
      <c r="G2" s="12">
        <v>0</v>
      </c>
      <c r="H2" s="13">
        <f>D2+E2</f>
        <v>0</v>
      </c>
      <c r="I2" s="13"/>
    </row>
    <row r="3" spans="1:9" x14ac:dyDescent="0.3">
      <c r="A3" s="12" t="s">
        <v>18</v>
      </c>
      <c r="B3" s="13">
        <f>SUM(Investeringsbudsjett!B2:C5)</f>
        <v>870625</v>
      </c>
      <c r="C3" s="13">
        <f>Investeringsbudsjett!B17+Investeringsbudsjett!B13+Investeringsbudsjett!B16</f>
        <v>2967625</v>
      </c>
      <c r="D3" s="12">
        <f>C3-B3+D2+E2</f>
        <v>2097000</v>
      </c>
      <c r="E3" s="13">
        <f>IF(D3&lt;0,-D3,0)</f>
        <v>0</v>
      </c>
      <c r="F3" s="13">
        <v>0</v>
      </c>
      <c r="G3" s="12"/>
      <c r="H3" s="13">
        <f>D3+E3</f>
        <v>2097000</v>
      </c>
      <c r="I3" s="13">
        <f>E3*0.055*0.5</f>
        <v>0</v>
      </c>
    </row>
    <row r="4" spans="1:9" x14ac:dyDescent="0.3">
      <c r="A4" s="12" t="s">
        <v>19</v>
      </c>
      <c r="B4" s="13">
        <f>SUM(Investeringsbudsjett!B6:C7)</f>
        <v>5025000</v>
      </c>
      <c r="C4" s="13"/>
      <c r="D4" s="12">
        <f>C4-B4+D3+E3</f>
        <v>-2928000</v>
      </c>
      <c r="E4" s="13">
        <f>IF(D4&lt;0,-D4,0)</f>
        <v>2928000</v>
      </c>
      <c r="F4" s="13">
        <v>0</v>
      </c>
      <c r="G4" s="12"/>
      <c r="H4" s="13">
        <f>D4+E4</f>
        <v>0</v>
      </c>
      <c r="I4" s="13">
        <f>E3*0.055*0.5</f>
        <v>0</v>
      </c>
    </row>
    <row r="5" spans="1:9" x14ac:dyDescent="0.3">
      <c r="A5" s="12" t="s">
        <v>20</v>
      </c>
      <c r="B5" s="13">
        <v>0</v>
      </c>
      <c r="C5" s="13"/>
      <c r="D5" s="12">
        <f t="shared" ref="D5:D9" si="0">C5-B5+D4+E4</f>
        <v>0</v>
      </c>
      <c r="E5" s="13">
        <f t="shared" ref="E5:E9" si="1">IF(D5&lt;0,-D5,0)</f>
        <v>0</v>
      </c>
      <c r="F5" s="13">
        <f>Investeringsbudsjett!B15</f>
        <v>1200000</v>
      </c>
      <c r="G5" s="22">
        <f>F5</f>
        <v>1200000</v>
      </c>
      <c r="H5" s="13">
        <f t="shared" ref="H5:H9" si="2">D5+E5</f>
        <v>0</v>
      </c>
      <c r="I5" s="13">
        <f>E4*0.067*0.5</f>
        <v>98088</v>
      </c>
    </row>
    <row r="6" spans="1:9" x14ac:dyDescent="0.3">
      <c r="A6" s="12" t="s">
        <v>21</v>
      </c>
      <c r="B6" s="13">
        <v>0</v>
      </c>
      <c r="C6" s="13"/>
      <c r="D6" s="12">
        <f t="shared" si="0"/>
        <v>0</v>
      </c>
      <c r="E6" s="13">
        <f t="shared" si="1"/>
        <v>0</v>
      </c>
      <c r="F6" s="13">
        <v>0</v>
      </c>
      <c r="G6" s="12"/>
      <c r="H6" s="13">
        <f t="shared" si="2"/>
        <v>0</v>
      </c>
      <c r="I6" s="13">
        <f>(E4-G5)*0.067*0.5</f>
        <v>57888</v>
      </c>
    </row>
    <row r="7" spans="1:9" x14ac:dyDescent="0.3">
      <c r="A7" s="12" t="s">
        <v>22</v>
      </c>
      <c r="B7" s="13">
        <v>0</v>
      </c>
      <c r="C7" s="13"/>
      <c r="D7" s="12">
        <f t="shared" si="0"/>
        <v>0</v>
      </c>
      <c r="E7" s="13">
        <f t="shared" si="1"/>
        <v>0</v>
      </c>
      <c r="F7" s="13">
        <f>Investeringsbudsjett!B14/2</f>
        <v>976500</v>
      </c>
      <c r="G7" s="22">
        <f>F7</f>
        <v>976500</v>
      </c>
      <c r="H7" s="13">
        <f t="shared" si="2"/>
        <v>0</v>
      </c>
      <c r="I7" s="13">
        <f>(E4-G5)*0.067*0.5</f>
        <v>57888</v>
      </c>
    </row>
    <row r="8" spans="1:9" x14ac:dyDescent="0.3">
      <c r="A8" s="12" t="s">
        <v>26</v>
      </c>
      <c r="B8" s="13">
        <v>0</v>
      </c>
      <c r="C8" s="13"/>
      <c r="D8" s="12">
        <f t="shared" si="0"/>
        <v>0</v>
      </c>
      <c r="E8" s="13">
        <f t="shared" si="1"/>
        <v>0</v>
      </c>
      <c r="F8" s="13">
        <v>0</v>
      </c>
      <c r="G8" s="22"/>
      <c r="H8" s="13">
        <f t="shared" si="2"/>
        <v>0</v>
      </c>
      <c r="I8" s="13">
        <f>(E4-G5-G7)*0.067*0.5</f>
        <v>25175.25</v>
      </c>
    </row>
    <row r="9" spans="1:9" x14ac:dyDescent="0.3">
      <c r="A9" s="12" t="s">
        <v>27</v>
      </c>
      <c r="B9" s="13">
        <v>0</v>
      </c>
      <c r="C9" s="13"/>
      <c r="D9" s="12">
        <f t="shared" si="0"/>
        <v>0</v>
      </c>
      <c r="E9" s="13">
        <f t="shared" si="1"/>
        <v>0</v>
      </c>
      <c r="F9" s="13">
        <f>Investeringsbudsjett!B14/2</f>
        <v>976500</v>
      </c>
      <c r="G9" s="22">
        <v>807500</v>
      </c>
      <c r="H9" s="13">
        <f t="shared" si="2"/>
        <v>0</v>
      </c>
      <c r="I9" s="13">
        <f>(E4-G5-G7)*0.067*0.5</f>
        <v>25175.25</v>
      </c>
    </row>
    <row r="10" spans="1:9" x14ac:dyDescent="0.3">
      <c r="A10" s="12"/>
      <c r="B10" s="13"/>
      <c r="C10" s="13"/>
      <c r="D10" s="12"/>
      <c r="E10" s="13"/>
      <c r="F10" s="13"/>
      <c r="G10" s="12"/>
      <c r="H10" s="13"/>
      <c r="I10" s="13"/>
    </row>
    <row r="11" spans="1:9" s="2" customFormat="1" x14ac:dyDescent="0.3">
      <c r="A11" s="12" t="s">
        <v>25</v>
      </c>
      <c r="B11" s="16">
        <f>SUM(B2:B9)</f>
        <v>5895625</v>
      </c>
      <c r="C11" s="16">
        <f>SUM(C2:C9)</f>
        <v>2967625</v>
      </c>
      <c r="D11" s="12"/>
      <c r="E11" s="16">
        <f t="shared" ref="E11:I11" si="3">SUM(E2:E7)</f>
        <v>2928000</v>
      </c>
      <c r="F11" s="16">
        <f>SUM(F2:F8)</f>
        <v>2176500</v>
      </c>
      <c r="G11" s="19">
        <f>SUM(G2:G9)</f>
        <v>2984000</v>
      </c>
      <c r="H11" s="16"/>
      <c r="I11" s="16">
        <f t="shared" si="3"/>
        <v>213864</v>
      </c>
    </row>
    <row r="12" spans="1:9" x14ac:dyDescent="0.3">
      <c r="G12" s="8"/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Investeringsbudsjett</vt:lpstr>
      <vt:lpstr>Likviditetsbudsjett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Ramung, Sindre Børsheim</cp:lastModifiedBy>
  <dcterms:created xsi:type="dcterms:W3CDTF">2025-08-27T08:34:12Z</dcterms:created>
  <dcterms:modified xsi:type="dcterms:W3CDTF">2026-02-24T21:30:58Z</dcterms:modified>
</cp:coreProperties>
</file>